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отчет за 12 мес 2012г" sheetId="2" r:id="rId1"/>
    <sheet name="отч по смете за 12 мес 2012г" sheetId="1" r:id="rId2"/>
  </sheets>
  <calcPr calcId="145621" refMode="R1C1"/>
</workbook>
</file>

<file path=xl/calcChain.xml><?xml version="1.0" encoding="utf-8"?>
<calcChain xmlns="http://schemas.openxmlformats.org/spreadsheetml/2006/main">
  <c r="C7" i="2" l="1"/>
  <c r="D7" i="2"/>
  <c r="E7" i="2"/>
  <c r="E16" i="2" s="1"/>
  <c r="E97" i="2" s="1"/>
  <c r="F7" i="2"/>
  <c r="F16" i="2" s="1"/>
  <c r="F97" i="2" s="1"/>
  <c r="G7" i="2"/>
  <c r="H7" i="2"/>
  <c r="I7" i="2"/>
  <c r="J7" i="2"/>
  <c r="J16" i="2" s="1"/>
  <c r="K7" i="2"/>
  <c r="L7" i="2"/>
  <c r="M7" i="2"/>
  <c r="M16" i="2" s="1"/>
  <c r="M97" i="2" s="1"/>
  <c r="N7" i="2"/>
  <c r="N16" i="2" s="1"/>
  <c r="N97" i="2" s="1"/>
  <c r="O7" i="2"/>
  <c r="O10" i="2"/>
  <c r="O11" i="2"/>
  <c r="O12" i="2"/>
  <c r="O13" i="2"/>
  <c r="O14" i="2"/>
  <c r="C15" i="2"/>
  <c r="D15" i="2"/>
  <c r="D16" i="2" s="1"/>
  <c r="D97" i="2" s="1"/>
  <c r="E15" i="2"/>
  <c r="F15" i="2"/>
  <c r="G15" i="2"/>
  <c r="H15" i="2"/>
  <c r="H16" i="2" s="1"/>
  <c r="H97" i="2" s="1"/>
  <c r="I15" i="2"/>
  <c r="I16" i="2" s="1"/>
  <c r="J15" i="2"/>
  <c r="K15" i="2"/>
  <c r="L15" i="2"/>
  <c r="L16" i="2" s="1"/>
  <c r="L97" i="2" s="1"/>
  <c r="M15" i="2"/>
  <c r="N15" i="2"/>
  <c r="C16" i="2"/>
  <c r="G16" i="2"/>
  <c r="G97" i="2" s="1"/>
  <c r="K16" i="2"/>
  <c r="C18" i="2"/>
  <c r="D18" i="2"/>
  <c r="E18" i="2"/>
  <c r="O18" i="2" s="1"/>
  <c r="F18" i="2"/>
  <c r="G18" i="2"/>
  <c r="H18" i="2"/>
  <c r="I18" i="2"/>
  <c r="J18" i="2"/>
  <c r="K18" i="2"/>
  <c r="L18" i="2"/>
  <c r="M18" i="2"/>
  <c r="N18" i="2"/>
  <c r="O19" i="2"/>
  <c r="O20" i="2"/>
  <c r="O21" i="2"/>
  <c r="C22" i="2"/>
  <c r="D22" i="2"/>
  <c r="E22" i="2"/>
  <c r="O22" i="2" s="1"/>
  <c r="F22" i="2"/>
  <c r="G22" i="2"/>
  <c r="H22" i="2"/>
  <c r="I22" i="2"/>
  <c r="J22" i="2"/>
  <c r="K22" i="2"/>
  <c r="L22" i="2"/>
  <c r="M22" i="2"/>
  <c r="N22" i="2"/>
  <c r="O23" i="2"/>
  <c r="O24" i="2"/>
  <c r="D25" i="2"/>
  <c r="D71" i="2" s="1"/>
  <c r="D96" i="2" s="1"/>
  <c r="E25" i="2"/>
  <c r="F25" i="2"/>
  <c r="G25" i="2"/>
  <c r="G71" i="2" s="1"/>
  <c r="G96" i="2" s="1"/>
  <c r="H25" i="2"/>
  <c r="H71" i="2" s="1"/>
  <c r="H96" i="2" s="1"/>
  <c r="I25" i="2"/>
  <c r="J25" i="2"/>
  <c r="K25" i="2"/>
  <c r="K71" i="2" s="1"/>
  <c r="L25" i="2"/>
  <c r="L71" i="2" s="1"/>
  <c r="L96" i="2" s="1"/>
  <c r="M25" i="2"/>
  <c r="N25" i="2"/>
  <c r="O27" i="2"/>
  <c r="O25" i="2" s="1"/>
  <c r="O28" i="2"/>
  <c r="O29" i="2"/>
  <c r="O30" i="2"/>
  <c r="O31" i="2"/>
  <c r="O32" i="2"/>
  <c r="O33" i="2"/>
  <c r="C34" i="2"/>
  <c r="C71" i="2" s="1"/>
  <c r="D34" i="2"/>
  <c r="E34" i="2"/>
  <c r="F34" i="2"/>
  <c r="G34" i="2"/>
  <c r="H34" i="2"/>
  <c r="I34" i="2"/>
  <c r="J34" i="2"/>
  <c r="K34" i="2"/>
  <c r="L34" i="2"/>
  <c r="M34" i="2"/>
  <c r="N34" i="2"/>
  <c r="O36" i="2"/>
  <c r="O34" i="2" s="1"/>
  <c r="O37" i="2"/>
  <c r="O38" i="2"/>
  <c r="O39" i="2"/>
  <c r="O40" i="2"/>
  <c r="O41" i="2"/>
  <c r="O42" i="2"/>
  <c r="O43" i="2"/>
  <c r="O44" i="2"/>
  <c r="O45" i="2"/>
  <c r="C46" i="2"/>
  <c r="D46" i="2"/>
  <c r="E46" i="2"/>
  <c r="E71" i="2" s="1"/>
  <c r="E96" i="2" s="1"/>
  <c r="F46" i="2"/>
  <c r="G46" i="2"/>
  <c r="H46" i="2"/>
  <c r="I46" i="2"/>
  <c r="I71" i="2" s="1"/>
  <c r="I96" i="2" s="1"/>
  <c r="J46" i="2"/>
  <c r="K46" i="2"/>
  <c r="L46" i="2"/>
  <c r="M46" i="2"/>
  <c r="M71" i="2" s="1"/>
  <c r="M96" i="2" s="1"/>
  <c r="N46" i="2"/>
  <c r="O47" i="2"/>
  <c r="O46" i="2" s="1"/>
  <c r="O48" i="2"/>
  <c r="O49" i="2"/>
  <c r="O50" i="2"/>
  <c r="O51" i="2"/>
  <c r="O52" i="2"/>
  <c r="O53" i="2"/>
  <c r="C54" i="2"/>
  <c r="D54" i="2"/>
  <c r="O54" i="2" s="1"/>
  <c r="E54" i="2"/>
  <c r="F54" i="2"/>
  <c r="G54" i="2"/>
  <c r="H54" i="2"/>
  <c r="I54" i="2"/>
  <c r="J54" i="2"/>
  <c r="K54" i="2"/>
  <c r="L54" i="2"/>
  <c r="M54" i="2"/>
  <c r="N54" i="2"/>
  <c r="O55" i="2"/>
  <c r="O57" i="2"/>
  <c r="O58" i="2"/>
  <c r="O59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2" i="2"/>
  <c r="O63" i="2"/>
  <c r="O64" i="2"/>
  <c r="O65" i="2"/>
  <c r="O61" i="2" s="1"/>
  <c r="O66" i="2"/>
  <c r="O67" i="2"/>
  <c r="O68" i="2"/>
  <c r="O69" i="2"/>
  <c r="F71" i="2"/>
  <c r="F96" i="2" s="1"/>
  <c r="J71" i="2"/>
  <c r="J96" i="2" s="1"/>
  <c r="N71" i="2"/>
  <c r="N96" i="2" s="1"/>
  <c r="M72" i="2"/>
  <c r="N72" i="2"/>
  <c r="C73" i="2"/>
  <c r="C72" i="2" s="1"/>
  <c r="H73" i="2"/>
  <c r="H72" i="2" s="1"/>
  <c r="I73" i="2"/>
  <c r="I72" i="2" s="1"/>
  <c r="J73" i="2"/>
  <c r="J72" i="2" s="1"/>
  <c r="K73" i="2"/>
  <c r="K72" i="2" s="1"/>
  <c r="O74" i="2"/>
  <c r="O73" i="2" s="1"/>
  <c r="O75" i="2"/>
  <c r="O76" i="2"/>
  <c r="H77" i="2"/>
  <c r="J77" i="2"/>
  <c r="K77" i="2"/>
  <c r="M77" i="2"/>
  <c r="N77" i="2"/>
  <c r="O78" i="2"/>
  <c r="O79" i="2"/>
  <c r="O80" i="2"/>
  <c r="O81" i="2"/>
  <c r="O77" i="2" s="1"/>
  <c r="O82" i="2"/>
  <c r="O83" i="2"/>
  <c r="O84" i="2"/>
  <c r="O85" i="2"/>
  <c r="O86" i="2"/>
  <c r="O87" i="2"/>
  <c r="O89" i="2"/>
  <c r="O90" i="2"/>
  <c r="O91" i="2"/>
  <c r="O92" i="2"/>
  <c r="O93" i="2"/>
  <c r="O94" i="2"/>
  <c r="C95" i="2"/>
  <c r="D95" i="2"/>
  <c r="E95" i="2"/>
  <c r="O95" i="2" s="1"/>
  <c r="F95" i="2"/>
  <c r="G95" i="2"/>
  <c r="H95" i="2"/>
  <c r="I95" i="2"/>
  <c r="J95" i="2"/>
  <c r="K95" i="2"/>
  <c r="L95" i="2"/>
  <c r="M95" i="2"/>
  <c r="N95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D5" i="1"/>
  <c r="C6" i="1"/>
  <c r="D6" i="1"/>
  <c r="E6" i="1"/>
  <c r="D8" i="1"/>
  <c r="D53" i="1" s="1"/>
  <c r="E8" i="1"/>
  <c r="D12" i="1"/>
  <c r="E12" i="1"/>
  <c r="E53" i="1" s="1"/>
  <c r="D15" i="1"/>
  <c r="E15" i="1"/>
  <c r="D22" i="1"/>
  <c r="D23" i="1"/>
  <c r="E23" i="1"/>
  <c r="D32" i="1"/>
  <c r="D33" i="1"/>
  <c r="E33" i="1"/>
  <c r="D38" i="1"/>
  <c r="C39" i="1"/>
  <c r="D39" i="1"/>
  <c r="E39" i="1"/>
  <c r="D40" i="1"/>
  <c r="D41" i="1"/>
  <c r="D42" i="1"/>
  <c r="D43" i="1"/>
  <c r="D44" i="1"/>
  <c r="D45" i="1"/>
  <c r="D46" i="1"/>
  <c r="E46" i="1"/>
  <c r="C53" i="1"/>
  <c r="D70" i="1"/>
  <c r="E74" i="1"/>
  <c r="E75" i="1" s="1"/>
  <c r="E80" i="1"/>
  <c r="E78" i="1" s="1"/>
  <c r="E92" i="1" s="1"/>
  <c r="E84" i="1"/>
  <c r="O72" i="2" l="1"/>
  <c r="J97" i="2"/>
  <c r="C97" i="2"/>
  <c r="K96" i="2"/>
  <c r="K97" i="2" s="1"/>
  <c r="O71" i="2"/>
  <c r="O96" i="2" s="1"/>
  <c r="C96" i="2"/>
  <c r="I97" i="2"/>
  <c r="O15" i="2"/>
  <c r="O16" i="2" s="1"/>
  <c r="O97" i="2" s="1"/>
</calcChain>
</file>

<file path=xl/sharedStrings.xml><?xml version="1.0" encoding="utf-8"?>
<sst xmlns="http://schemas.openxmlformats.org/spreadsheetml/2006/main" count="227" uniqueCount="163">
  <si>
    <t>Н.Г.Заиченко</t>
  </si>
  <si>
    <t>Бухгалтер-кассир</t>
  </si>
  <si>
    <t>И.В.Обухова</t>
  </si>
  <si>
    <t>Председатель правления</t>
  </si>
  <si>
    <t>Остаток</t>
  </si>
  <si>
    <t>ПО "Антивирус Касперского"</t>
  </si>
  <si>
    <t>МФУ НР LaserJet Pro</t>
  </si>
  <si>
    <t>Мышь беспроводная</t>
  </si>
  <si>
    <t>15,4" Сумка Riva8034А,нейлон,черный</t>
  </si>
  <si>
    <t>кресло, стулья</t>
  </si>
  <si>
    <t>линолеум в помещ.правления</t>
  </si>
  <si>
    <t>в т.ч.  триммер</t>
  </si>
  <si>
    <t>Инвентарь, оборудование</t>
  </si>
  <si>
    <t>Начисления в ПФР на сумму договоров</t>
  </si>
  <si>
    <t>перечислен НДФЛ</t>
  </si>
  <si>
    <t>в тч.ч выдано</t>
  </si>
  <si>
    <t>Оплата по договору ГПХ за рем-строит работы</t>
  </si>
  <si>
    <t>на 01.01.2012г.</t>
  </si>
  <si>
    <t>Резерв предстоящих расходов ( сч.96)</t>
  </si>
  <si>
    <t>IY</t>
  </si>
  <si>
    <t>Всего расход</t>
  </si>
  <si>
    <t>Ноутбук Асеr</t>
  </si>
  <si>
    <t>Насос циркуляционный</t>
  </si>
  <si>
    <t>Расход</t>
  </si>
  <si>
    <t>Резервный, накопительный фонд (поступление)</t>
  </si>
  <si>
    <t>факт 12 мес</t>
  </si>
  <si>
    <t>план 12 мес</t>
  </si>
  <si>
    <t>план в мес</t>
  </si>
  <si>
    <t>Резервный, накопительный фонд (сч. 82.2)</t>
  </si>
  <si>
    <t>III</t>
  </si>
  <si>
    <t>Итого расходов на содержание дома</t>
  </si>
  <si>
    <t>Вывоз крупн строит мусора</t>
  </si>
  <si>
    <t>Аварийка</t>
  </si>
  <si>
    <t>Оплачено за воду на уборку подъездов</t>
  </si>
  <si>
    <t>Пени в ПФР</t>
  </si>
  <si>
    <t>Заправка картриджа</t>
  </si>
  <si>
    <t>Непредвиденные работы и затраты</t>
  </si>
  <si>
    <t>обучение персонала</t>
  </si>
  <si>
    <t>обслуживание оргтехники</t>
  </si>
  <si>
    <t>страхование лифтов</t>
  </si>
  <si>
    <t>техническое освидетельствование лифтов</t>
  </si>
  <si>
    <t>приемка узлов учета тепла после поверки приборов</t>
  </si>
  <si>
    <t>обслуживание приборов учета тепла</t>
  </si>
  <si>
    <t>Текущие эксплуатационные расходы - всего, в т.ч.:</t>
  </si>
  <si>
    <t>Телефонная связь</t>
  </si>
  <si>
    <t>Распечатка извещений на оплату, документов</t>
  </si>
  <si>
    <t>Ксерокс</t>
  </si>
  <si>
    <t>Почтовые расходы</t>
  </si>
  <si>
    <t>Канцтовары, бух. принадлежности</t>
  </si>
  <si>
    <t>Канцелярские принадлежности и др.</t>
  </si>
  <si>
    <t>Техническое обслуживание лифтов</t>
  </si>
  <si>
    <t>Стройматериалы, инструменты для строит.работ</t>
  </si>
  <si>
    <t>Лакокрасочные материалы</t>
  </si>
  <si>
    <t>Инвентарь, инструмент</t>
  </si>
  <si>
    <t>Хоз. Товары</t>
  </si>
  <si>
    <t>Электролампочки, э/товары</t>
  </si>
  <si>
    <t>Чистящие, моющие</t>
  </si>
  <si>
    <t>Сантехнические</t>
  </si>
  <si>
    <t>в т.ч.</t>
  </si>
  <si>
    <t>Приобретение расходных материалов, инвентаря, инстр.</t>
  </si>
  <si>
    <t>Обслуживание р/счета</t>
  </si>
  <si>
    <t>ФФОМС</t>
  </si>
  <si>
    <t>ФСС 0,2%</t>
  </si>
  <si>
    <t>ФСС 2,9%</t>
  </si>
  <si>
    <t>ПФ накопительные взносы</t>
  </si>
  <si>
    <t>ПФ страховые взносы</t>
  </si>
  <si>
    <t>Начисления на ФОТ 30,2%</t>
  </si>
  <si>
    <t>в т.ч. выдано</t>
  </si>
  <si>
    <t>Оплата труда по договорам ГП характера</t>
  </si>
  <si>
    <t>выданы отпускные расходы</t>
  </si>
  <si>
    <t>в т.ч. выдано заработной платы персоналу</t>
  </si>
  <si>
    <t>Фонд оплаты труда персонала, всего</t>
  </si>
  <si>
    <t>РАСХОДЫ</t>
  </si>
  <si>
    <t>II</t>
  </si>
  <si>
    <t>ИТОГО  доходы</t>
  </si>
  <si>
    <t xml:space="preserve">Оплата за содержание ЖФ </t>
  </si>
  <si>
    <t>1.</t>
  </si>
  <si>
    <t xml:space="preserve">ДОХОДЫ </t>
  </si>
  <si>
    <t>I</t>
  </si>
  <si>
    <r>
      <t>затрат за 12</t>
    </r>
    <r>
      <rPr>
        <b/>
        <sz val="7"/>
        <rFont val="Arial Cyr"/>
        <charset val="204"/>
      </rPr>
      <t xml:space="preserve"> мес</t>
    </r>
  </si>
  <si>
    <t>затрат в мес.</t>
  </si>
  <si>
    <r>
      <t>Факт за</t>
    </r>
    <r>
      <rPr>
        <sz val="7"/>
        <rFont val="Arial Cyr"/>
        <charset val="204"/>
      </rPr>
      <t xml:space="preserve"> 12 мес.</t>
    </r>
  </si>
  <si>
    <t>Плановая ст-ть</t>
  </si>
  <si>
    <t>ТСЖ "Виктория"</t>
  </si>
  <si>
    <t>при тарифе 9,81 руб/кв.м</t>
  </si>
  <si>
    <t>Отчет по смете доходов и расходов за 12 месяцев 2012г.</t>
  </si>
  <si>
    <t>Денежных средств всего</t>
  </si>
  <si>
    <t>остаток в подотчете</t>
  </si>
  <si>
    <t>в кассе</t>
  </si>
  <si>
    <t>в т.ч. на р/сч</t>
  </si>
  <si>
    <t>****Проверка остатков*****</t>
  </si>
  <si>
    <t>Остаток средств на конец м-ца</t>
  </si>
  <si>
    <t>Всего расходов</t>
  </si>
  <si>
    <t>Итого коммунальных платежей</t>
  </si>
  <si>
    <t>ИП Баленко за обслуживание домофонов</t>
  </si>
  <si>
    <t>Вывоз ТБО   ФАУН+/Полигон-Сервис</t>
  </si>
  <si>
    <t>"Теплосеть" за теплоснабжение</t>
  </si>
  <si>
    <t>"Горэлектросеть" за коммунальную электроэнергию</t>
  </si>
  <si>
    <t>"Горэлектросеть" за квартирную электроэнергию</t>
  </si>
  <si>
    <t>"Водоканал" за воду и канализацию</t>
  </si>
  <si>
    <t>Коммунальные платежи</t>
  </si>
  <si>
    <t>ноутбук Асеr</t>
  </si>
  <si>
    <t>Начисления в ПФР на сумму договора</t>
  </si>
  <si>
    <t>Резервный, накопительный фонд (расход)</t>
  </si>
  <si>
    <t xml:space="preserve">Оплачено за воду на уборку подъездов </t>
  </si>
  <si>
    <t>Налог УСН 6%</t>
  </si>
  <si>
    <t>Услуги программиста и ремонт комп.</t>
  </si>
  <si>
    <t>Чековая книжка</t>
  </si>
  <si>
    <t>Изготовление ключей</t>
  </si>
  <si>
    <t>Приобретение расходных мат-лов, инвентаря, инстр.</t>
  </si>
  <si>
    <t>Банковские услуги</t>
  </si>
  <si>
    <t>а)</t>
  </si>
  <si>
    <t>Расходы некоммунальные</t>
  </si>
  <si>
    <t>Всего с  остатком на начало месяца</t>
  </si>
  <si>
    <t>Итого поступило денежных средств</t>
  </si>
  <si>
    <t>Оплата за аренду</t>
  </si>
  <si>
    <t>Оплата коммунальных услуг</t>
  </si>
  <si>
    <t>Вступительный взнос</t>
  </si>
  <si>
    <t>Оплата в резервный фонд</t>
  </si>
  <si>
    <t xml:space="preserve">Оплата на содержание дома </t>
  </si>
  <si>
    <t>Всего платежи</t>
  </si>
  <si>
    <t>Год 2012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</si>
  <si>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</si>
  <si>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</si>
  <si>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</si>
  <si>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</si>
  <si>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</si>
  <si>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</si>
  <si>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</si>
  <si>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</si>
  <si>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</si>
  <si>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</si>
  <si>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</si>
  <si>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</si>
  <si>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Статья доходов и расходов</t>
  </si>
  <si>
    <t>№ п/п</t>
  </si>
  <si>
    <t xml:space="preserve">Итого остаток </t>
  </si>
  <si>
    <t>Остаток в подотчете -  руб.</t>
  </si>
  <si>
    <t>Остаток кассы -  руб.</t>
  </si>
  <si>
    <t xml:space="preserve"> Остаток на р.сч. -  руб. </t>
  </si>
  <si>
    <t>на 01.01.12</t>
  </si>
  <si>
    <t>на 01.12.12</t>
  </si>
  <si>
    <t>на 01.11.12</t>
  </si>
  <si>
    <t>на 01.10.12</t>
  </si>
  <si>
    <t>на 01.09.12</t>
  </si>
  <si>
    <t>на 01.08.12</t>
  </si>
  <si>
    <t>на 01.07.12</t>
  </si>
  <si>
    <t>на 01.06.12</t>
  </si>
  <si>
    <t>на 01.05.12</t>
  </si>
  <si>
    <t>на 01.04.12</t>
  </si>
  <si>
    <t>на 01.03.12</t>
  </si>
  <si>
    <t>на 01.02.12</t>
  </si>
  <si>
    <t xml:space="preserve">                        Остаток  /  период</t>
  </si>
  <si>
    <t xml:space="preserve">                                              в  2012 году</t>
  </si>
  <si>
    <t xml:space="preserve">Отчет о движении денежных средств (Анализ доходов и расходов) ТСЖ "Виктория"  </t>
  </si>
  <si>
    <t>Отчет о состоянии резервного фонда за 2012 год. при тарифе 1,00 руб/кв.м</t>
  </si>
  <si>
    <t>Остаток на 01.01.2012г.</t>
  </si>
  <si>
    <t>Остаток на 31.12.2012г.</t>
  </si>
  <si>
    <t>Расход из резервов прошлого периода (сч.96) всего:</t>
  </si>
  <si>
    <t>в том числе:</t>
  </si>
  <si>
    <t>Председатель ТСЖ "Виктория"                                                        И.В.Обухова</t>
  </si>
  <si>
    <t>Бухгалтер-кассир                                                        Н.Г.Заиченко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</si>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</sst>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7"/>
      <name val="Arial Cyr"/>
      <charset val="204"/>
    </font>
    <font>
      <i/>
      <sz val="7"/>
      <name val="Arial Cyr"/>
      <charset val="204"/>
    </font>
    <font>
      <b/>
      <sz val="10"/>
      <name val="Arial Narrow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i/>
      <sz val="8"/>
      <name val="Arial Cyr"/>
      <charset val="204"/>
    </font>
    <font>
      <b/>
      <i/>
      <sz val="7"/>
      <name val="Arial Cyr"/>
      <charset val="204"/>
    </font>
    <font>
      <sz val="6"/>
      <name val="Arial Cyr"/>
      <charset val="204"/>
    </font>
    <font>
      <b/>
      <i/>
      <u/>
      <sz val="8"/>
      <name val="Arial Cyr"/>
      <charset val="204"/>
    </font>
    <font>
      <b/>
      <u/>
      <sz val="8"/>
      <name val="Arial Cyr"/>
      <charset val="204"/>
    </font>
    <font>
      <b/>
      <sz val="11"/>
      <name val="Arial Cyr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4" fillId="0" borderId="3" xfId="0" applyFont="1" applyBorder="1"/>
    <xf numFmtId="2" fontId="3" fillId="0" borderId="5" xfId="0" applyNumberFormat="1" applyFont="1" applyBorder="1" applyAlignment="1">
      <alignment horizontal="center"/>
    </xf>
    <xf numFmtId="0" fontId="0" fillId="0" borderId="5" xfId="0" applyBorder="1"/>
    <xf numFmtId="0" fontId="3" fillId="0" borderId="3" xfId="0" applyFont="1" applyBorder="1"/>
    <xf numFmtId="0" fontId="3" fillId="0" borderId="5" xfId="0" applyFont="1" applyBorder="1"/>
    <xf numFmtId="0" fontId="5" fillId="0" borderId="3" xfId="0" applyFont="1" applyBorder="1"/>
    <xf numFmtId="0" fontId="5" fillId="0" borderId="5" xfId="0" applyFont="1" applyBorder="1"/>
    <xf numFmtId="2" fontId="3" fillId="0" borderId="6" xfId="0" applyNumberFormat="1" applyFon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0" fontId="4" fillId="0" borderId="9" xfId="0" applyFont="1" applyBorder="1"/>
    <xf numFmtId="2" fontId="3" fillId="0" borderId="10" xfId="0" applyNumberFormat="1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4" fillId="0" borderId="10" xfId="0" applyFont="1" applyBorder="1"/>
    <xf numFmtId="0" fontId="6" fillId="0" borderId="0" xfId="0" applyFont="1"/>
    <xf numFmtId="0" fontId="2" fillId="0" borderId="11" xfId="0" applyFont="1" applyBorder="1" applyAlignment="1">
      <alignment horizontal="right"/>
    </xf>
    <xf numFmtId="0" fontId="7" fillId="0" borderId="2" xfId="0" applyFont="1" applyBorder="1"/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7" fillId="0" borderId="12" xfId="0" applyFont="1" applyBorder="1"/>
    <xf numFmtId="2" fontId="2" fillId="0" borderId="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8" xfId="0" applyFont="1" applyBorder="1"/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7" fillId="0" borderId="16" xfId="0" applyFont="1" applyBorder="1"/>
    <xf numFmtId="2" fontId="2" fillId="0" borderId="3" xfId="0" applyNumberFormat="1" applyFont="1" applyBorder="1" applyAlignment="1">
      <alignment horizontal="center"/>
    </xf>
    <xf numFmtId="0" fontId="7" fillId="0" borderId="3" xfId="0" applyFont="1" applyBorder="1"/>
    <xf numFmtId="2" fontId="2" fillId="0" borderId="6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6" xfId="0" applyFont="1" applyBorder="1"/>
    <xf numFmtId="0" fontId="2" fillId="0" borderId="9" xfId="0" applyFont="1" applyBorder="1"/>
    <xf numFmtId="0" fontId="7" fillId="0" borderId="9" xfId="0" applyFont="1" applyBorder="1"/>
    <xf numFmtId="0" fontId="4" fillId="0" borderId="16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" fillId="0" borderId="16" xfId="0" applyFont="1" applyBorder="1"/>
    <xf numFmtId="2" fontId="3" fillId="0" borderId="3" xfId="1" applyNumberFormat="1" applyFont="1" applyBorder="1" applyAlignment="1">
      <alignment horizontal="center"/>
    </xf>
    <xf numFmtId="0" fontId="10" fillId="0" borderId="3" xfId="0" applyFont="1" applyBorder="1"/>
    <xf numFmtId="0" fontId="4" fillId="0" borderId="16" xfId="0" applyFont="1" applyBorder="1"/>
    <xf numFmtId="0" fontId="10" fillId="0" borderId="16" xfId="0" applyFont="1" applyBorder="1"/>
    <xf numFmtId="2" fontId="3" fillId="0" borderId="7" xfId="0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4" fillId="0" borderId="5" xfId="0" applyFont="1" applyBorder="1"/>
    <xf numFmtId="2" fontId="11" fillId="0" borderId="9" xfId="0" applyNumberFormat="1" applyFont="1" applyBorder="1" applyAlignment="1">
      <alignment horizontal="center"/>
    </xf>
    <xf numFmtId="0" fontId="10" fillId="0" borderId="9" xfId="0" applyFont="1" applyBorder="1"/>
    <xf numFmtId="2" fontId="2" fillId="0" borderId="10" xfId="0" applyNumberFormat="1" applyFont="1" applyBorder="1" applyAlignment="1">
      <alignment horizontal="center"/>
    </xf>
    <xf numFmtId="0" fontId="10" fillId="0" borderId="10" xfId="0" applyFont="1" applyBorder="1"/>
    <xf numFmtId="2" fontId="11" fillId="0" borderId="5" xfId="0" applyNumberFormat="1" applyFont="1" applyBorder="1" applyAlignment="1">
      <alignment horizontal="center"/>
    </xf>
    <xf numFmtId="0" fontId="3" fillId="0" borderId="10" xfId="0" applyFont="1" applyBorder="1"/>
    <xf numFmtId="2" fontId="3" fillId="0" borderId="10" xfId="1" applyNumberFormat="1" applyFont="1" applyBorder="1" applyAlignment="1">
      <alignment horizontal="center"/>
    </xf>
    <xf numFmtId="0" fontId="1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7" fillId="0" borderId="5" xfId="0" applyFont="1" applyBorder="1"/>
    <xf numFmtId="2" fontId="2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4" fillId="0" borderId="22" xfId="0" applyFont="1" applyBorder="1"/>
    <xf numFmtId="2" fontId="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3" fillId="0" borderId="3" xfId="0" applyFont="1" applyBorder="1"/>
    <xf numFmtId="0" fontId="9" fillId="0" borderId="3" xfId="0" applyFont="1" applyBorder="1"/>
    <xf numFmtId="0" fontId="9" fillId="0" borderId="23" xfId="0" applyFont="1" applyBorder="1"/>
    <xf numFmtId="0" fontId="9" fillId="0" borderId="4" xfId="0" applyFont="1" applyBorder="1"/>
    <xf numFmtId="0" fontId="9" fillId="0" borderId="24" xfId="0" applyFont="1" applyBorder="1"/>
    <xf numFmtId="2" fontId="2" fillId="0" borderId="25" xfId="1" applyNumberFormat="1" applyFont="1" applyBorder="1" applyAlignment="1">
      <alignment horizontal="center"/>
    </xf>
    <xf numFmtId="2" fontId="7" fillId="0" borderId="24" xfId="1" applyNumberFormat="1" applyFont="1" applyBorder="1"/>
    <xf numFmtId="2" fontId="7" fillId="0" borderId="3" xfId="1" applyNumberFormat="1" applyFont="1" applyBorder="1"/>
    <xf numFmtId="0" fontId="7" fillId="0" borderId="3" xfId="1" applyFont="1" applyBorder="1"/>
    <xf numFmtId="0" fontId="4" fillId="0" borderId="3" xfId="1" applyFont="1" applyBorder="1"/>
    <xf numFmtId="2" fontId="7" fillId="0" borderId="25" xfId="1" applyNumberFormat="1" applyFont="1" applyBorder="1"/>
    <xf numFmtId="2" fontId="2" fillId="0" borderId="26" xfId="1" applyNumberFormat="1" applyFont="1" applyBorder="1" applyAlignment="1">
      <alignment horizontal="center"/>
    </xf>
    <xf numFmtId="0" fontId="7" fillId="0" borderId="24" xfId="1" applyFont="1" applyBorder="1"/>
    <xf numFmtId="0" fontId="2" fillId="0" borderId="3" xfId="1" applyFont="1" applyBorder="1"/>
    <xf numFmtId="0" fontId="3" fillId="0" borderId="3" xfId="1" applyFont="1" applyBorder="1" applyAlignment="1">
      <alignment horizontal="center"/>
    </xf>
    <xf numFmtId="2" fontId="2" fillId="0" borderId="27" xfId="1" applyNumberFormat="1" applyFont="1" applyBorder="1" applyAlignment="1">
      <alignment horizontal="center"/>
    </xf>
    <xf numFmtId="2" fontId="14" fillId="0" borderId="27" xfId="1" applyNumberFormat="1" applyFont="1" applyBorder="1" applyAlignment="1">
      <alignment horizontal="center"/>
    </xf>
    <xf numFmtId="2" fontId="14" fillId="0" borderId="3" xfId="1" applyNumberFormat="1" applyFont="1" applyBorder="1"/>
    <xf numFmtId="0" fontId="14" fillId="0" borderId="3" xfId="1" applyFont="1" applyBorder="1"/>
    <xf numFmtId="2" fontId="2" fillId="0" borderId="24" xfId="1" applyNumberFormat="1" applyFont="1" applyBorder="1"/>
    <xf numFmtId="2" fontId="2" fillId="0" borderId="3" xfId="1" applyNumberFormat="1" applyFont="1" applyBorder="1"/>
    <xf numFmtId="2" fontId="7" fillId="0" borderId="27" xfId="1" applyNumberFormat="1" applyFont="1" applyBorder="1" applyAlignment="1">
      <alignment horizontal="center"/>
    </xf>
    <xf numFmtId="0" fontId="7" fillId="0" borderId="5" xfId="1" applyFont="1" applyBorder="1"/>
    <xf numFmtId="0" fontId="9" fillId="0" borderId="5" xfId="1" applyFont="1" applyBorder="1"/>
    <xf numFmtId="0" fontId="4" fillId="0" borderId="5" xfId="1" applyFont="1" applyBorder="1"/>
    <xf numFmtId="2" fontId="7" fillId="0" borderId="9" xfId="1" applyNumberFormat="1" applyFont="1" applyBorder="1"/>
    <xf numFmtId="0" fontId="7" fillId="0" borderId="9" xfId="1" applyFont="1" applyBorder="1"/>
    <xf numFmtId="2" fontId="2" fillId="0" borderId="9" xfId="1" applyNumberFormat="1" applyFont="1" applyBorder="1"/>
    <xf numFmtId="2" fontId="7" fillId="0" borderId="16" xfId="1" applyNumberFormat="1" applyFont="1" applyBorder="1"/>
    <xf numFmtId="0" fontId="7" fillId="0" borderId="16" xfId="1" applyFont="1" applyBorder="1"/>
    <xf numFmtId="0" fontId="3" fillId="0" borderId="16" xfId="0" applyFont="1" applyBorder="1"/>
    <xf numFmtId="2" fontId="7" fillId="0" borderId="8" xfId="1" applyNumberFormat="1" applyFont="1" applyBorder="1"/>
    <xf numFmtId="0" fontId="7" fillId="0" borderId="8" xfId="1" applyFont="1" applyBorder="1"/>
    <xf numFmtId="0" fontId="2" fillId="0" borderId="8" xfId="0" applyFont="1" applyBorder="1"/>
    <xf numFmtId="0" fontId="3" fillId="0" borderId="8" xfId="0" applyFont="1" applyBorder="1"/>
    <xf numFmtId="2" fontId="7" fillId="0" borderId="5" xfId="1" applyNumberFormat="1" applyFont="1" applyBorder="1"/>
    <xf numFmtId="2" fontId="3" fillId="0" borderId="5" xfId="1" applyNumberFormat="1" applyFont="1" applyBorder="1"/>
    <xf numFmtId="2" fontId="3" fillId="0" borderId="3" xfId="1" applyNumberFormat="1" applyFont="1" applyBorder="1"/>
    <xf numFmtId="0" fontId="3" fillId="0" borderId="5" xfId="1" applyFont="1" applyBorder="1"/>
    <xf numFmtId="2" fontId="7" fillId="0" borderId="6" xfId="1" applyNumberFormat="1" applyFont="1" applyBorder="1"/>
    <xf numFmtId="0" fontId="7" fillId="0" borderId="6" xfId="1" applyFont="1" applyBorder="1"/>
    <xf numFmtId="0" fontId="3" fillId="0" borderId="6" xfId="1" applyFont="1" applyBorder="1"/>
    <xf numFmtId="2" fontId="3" fillId="0" borderId="6" xfId="1" applyNumberFormat="1" applyFont="1" applyBorder="1"/>
    <xf numFmtId="0" fontId="2" fillId="0" borderId="6" xfId="0" applyFont="1" applyBorder="1"/>
    <xf numFmtId="0" fontId="3" fillId="0" borderId="6" xfId="0" applyFont="1" applyBorder="1"/>
    <xf numFmtId="2" fontId="2" fillId="0" borderId="7" xfId="1" applyNumberFormat="1" applyFont="1" applyBorder="1"/>
    <xf numFmtId="0" fontId="7" fillId="0" borderId="7" xfId="1" applyFont="1" applyBorder="1"/>
    <xf numFmtId="2" fontId="7" fillId="0" borderId="7" xfId="1" applyNumberFormat="1" applyFont="1" applyBorder="1"/>
    <xf numFmtId="0" fontId="2" fillId="0" borderId="7" xfId="0" applyFont="1" applyBorder="1"/>
    <xf numFmtId="0" fontId="2" fillId="0" borderId="9" xfId="1" applyFont="1" applyBorder="1"/>
    <xf numFmtId="2" fontId="7" fillId="0" borderId="10" xfId="1" applyNumberFormat="1" applyFont="1" applyBorder="1"/>
    <xf numFmtId="0" fontId="7" fillId="0" borderId="10" xfId="1" applyFont="1" applyBorder="1"/>
    <xf numFmtId="2" fontId="3" fillId="0" borderId="10" xfId="1" applyNumberFormat="1" applyFont="1" applyBorder="1"/>
    <xf numFmtId="0" fontId="7" fillId="0" borderId="10" xfId="0" applyFont="1" applyBorder="1"/>
    <xf numFmtId="2" fontId="7" fillId="0" borderId="10" xfId="0" applyNumberFormat="1" applyFont="1" applyBorder="1"/>
    <xf numFmtId="0" fontId="11" fillId="0" borderId="10" xfId="0" applyFont="1" applyBorder="1"/>
    <xf numFmtId="2" fontId="7" fillId="0" borderId="5" xfId="0" applyNumberFormat="1" applyFont="1" applyBorder="1"/>
    <xf numFmtId="0" fontId="11" fillId="0" borderId="5" xfId="0" applyFont="1" applyBorder="1"/>
    <xf numFmtId="2" fontId="2" fillId="0" borderId="16" xfId="1" applyNumberFormat="1" applyFont="1" applyBorder="1"/>
    <xf numFmtId="2" fontId="2" fillId="0" borderId="9" xfId="0" applyNumberFormat="1" applyFont="1" applyBorder="1"/>
    <xf numFmtId="2" fontId="2" fillId="0" borderId="28" xfId="1" applyNumberFormat="1" applyFont="1" applyBorder="1" applyAlignment="1">
      <alignment horizontal="center"/>
    </xf>
    <xf numFmtId="2" fontId="2" fillId="0" borderId="29" xfId="1" applyNumberFormat="1" applyFont="1" applyBorder="1"/>
    <xf numFmtId="0" fontId="4" fillId="0" borderId="9" xfId="1" applyFont="1" applyBorder="1"/>
    <xf numFmtId="2" fontId="3" fillId="0" borderId="30" xfId="1" applyNumberFormat="1" applyFont="1" applyBorder="1" applyAlignment="1">
      <alignment horizontal="center"/>
    </xf>
    <xf numFmtId="2" fontId="3" fillId="0" borderId="31" xfId="1" applyNumberFormat="1" applyFont="1" applyBorder="1"/>
    <xf numFmtId="2" fontId="3" fillId="0" borderId="16" xfId="1" applyNumberFormat="1" applyFont="1" applyBorder="1"/>
    <xf numFmtId="0" fontId="3" fillId="0" borderId="16" xfId="1" applyFont="1" applyBorder="1"/>
    <xf numFmtId="2" fontId="3" fillId="0" borderId="32" xfId="1" applyNumberFormat="1" applyFont="1" applyBorder="1" applyAlignment="1">
      <alignment horizontal="center"/>
    </xf>
    <xf numFmtId="2" fontId="3" fillId="0" borderId="26" xfId="1" applyNumberFormat="1" applyFont="1" applyBorder="1"/>
    <xf numFmtId="2" fontId="3" fillId="0" borderId="27" xfId="1" applyNumberFormat="1" applyFont="1" applyBorder="1" applyAlignment="1">
      <alignment horizontal="center"/>
    </xf>
    <xf numFmtId="2" fontId="3" fillId="0" borderId="24" xfId="1" applyNumberFormat="1" applyFont="1" applyBorder="1"/>
    <xf numFmtId="0" fontId="3" fillId="0" borderId="3" xfId="1" applyFont="1" applyBorder="1"/>
    <xf numFmtId="2" fontId="3" fillId="0" borderId="3" xfId="0" applyNumberFormat="1" applyFont="1" applyBorder="1"/>
    <xf numFmtId="2" fontId="3" fillId="0" borderId="33" xfId="1" applyNumberFormat="1" applyFont="1" applyBorder="1" applyAlignment="1">
      <alignment horizontal="center"/>
    </xf>
    <xf numFmtId="2" fontId="7" fillId="0" borderId="34" xfId="1" applyNumberFormat="1" applyFont="1" applyBorder="1"/>
    <xf numFmtId="2" fontId="3" fillId="0" borderId="5" xfId="0" applyNumberFormat="1" applyFont="1" applyBorder="1"/>
    <xf numFmtId="2" fontId="2" fillId="0" borderId="30" xfId="1" applyNumberFormat="1" applyFont="1" applyBorder="1" applyAlignment="1">
      <alignment horizontal="center"/>
    </xf>
    <xf numFmtId="2" fontId="2" fillId="0" borderId="31" xfId="1" applyNumberFormat="1" applyFont="1" applyBorder="1"/>
    <xf numFmtId="2" fontId="2" fillId="0" borderId="16" xfId="0" applyNumberFormat="1" applyFont="1" applyBorder="1"/>
    <xf numFmtId="0" fontId="3" fillId="0" borderId="10" xfId="1" applyFont="1" applyBorder="1"/>
    <xf numFmtId="2" fontId="3" fillId="0" borderId="10" xfId="0" applyNumberFormat="1" applyFont="1" applyBorder="1"/>
    <xf numFmtId="0" fontId="11" fillId="0" borderId="3" xfId="0" applyFont="1" applyBorder="1"/>
    <xf numFmtId="2" fontId="3" fillId="0" borderId="34" xfId="1" applyNumberFormat="1" applyFont="1" applyBorder="1"/>
    <xf numFmtId="2" fontId="2" fillId="0" borderId="32" xfId="1" applyNumberFormat="1" applyFont="1" applyBorder="1" applyAlignment="1">
      <alignment horizontal="center"/>
    </xf>
    <xf numFmtId="2" fontId="2" fillId="0" borderId="26" xfId="1" applyNumberFormat="1" applyFont="1" applyBorder="1"/>
    <xf numFmtId="2" fontId="2" fillId="0" borderId="10" xfId="1" applyNumberFormat="1" applyFont="1" applyBorder="1"/>
    <xf numFmtId="2" fontId="2" fillId="0" borderId="10" xfId="0" applyNumberFormat="1" applyFont="1" applyBorder="1"/>
    <xf numFmtId="2" fontId="11" fillId="0" borderId="32" xfId="1" applyNumberFormat="1" applyFont="1" applyBorder="1" applyAlignment="1">
      <alignment horizontal="center"/>
    </xf>
    <xf numFmtId="0" fontId="2" fillId="0" borderId="10" xfId="0" applyFont="1" applyBorder="1"/>
    <xf numFmtId="2" fontId="2" fillId="0" borderId="33" xfId="1" applyNumberFormat="1" applyFont="1" applyBorder="1" applyAlignment="1">
      <alignment horizontal="center"/>
    </xf>
    <xf numFmtId="2" fontId="2" fillId="0" borderId="34" xfId="1" applyNumberFormat="1" applyFont="1" applyBorder="1"/>
    <xf numFmtId="2" fontId="2" fillId="0" borderId="5" xfId="1" applyNumberFormat="1" applyFont="1" applyBorder="1"/>
    <xf numFmtId="0" fontId="2" fillId="0" borderId="5" xfId="1" applyFont="1" applyBorder="1"/>
    <xf numFmtId="2" fontId="7" fillId="0" borderId="26" xfId="1" applyNumberFormat="1" applyFont="1" applyBorder="1"/>
    <xf numFmtId="2" fontId="7" fillId="0" borderId="33" xfId="1" applyNumberFormat="1" applyFont="1" applyBorder="1" applyAlignment="1">
      <alignment horizontal="center"/>
    </xf>
    <xf numFmtId="2" fontId="7" fillId="0" borderId="30" xfId="1" applyNumberFormat="1" applyFont="1" applyBorder="1" applyAlignment="1">
      <alignment horizontal="center"/>
    </xf>
    <xf numFmtId="164" fontId="3" fillId="0" borderId="3" xfId="1" applyNumberFormat="1" applyFont="1" applyBorder="1"/>
    <xf numFmtId="0" fontId="2" fillId="0" borderId="27" xfId="1" applyFont="1" applyBorder="1" applyAlignment="1">
      <alignment horizontal="center"/>
    </xf>
    <xf numFmtId="0" fontId="15" fillId="0" borderId="3" xfId="1" applyFont="1" applyBorder="1"/>
    <xf numFmtId="0" fontId="2" fillId="0" borderId="24" xfId="1" applyFont="1" applyBorder="1"/>
    <xf numFmtId="0" fontId="1" fillId="0" borderId="3" xfId="1" applyBorder="1"/>
    <xf numFmtId="0" fontId="16" fillId="0" borderId="3" xfId="1" applyFont="1" applyBorder="1"/>
    <xf numFmtId="2" fontId="7" fillId="0" borderId="27" xfId="1" applyNumberFormat="1" applyFont="1" applyBorder="1"/>
    <xf numFmtId="2" fontId="7" fillId="0" borderId="29" xfId="1" applyNumberFormat="1" applyFont="1" applyBorder="1"/>
    <xf numFmtId="2" fontId="2" fillId="0" borderId="36" xfId="1" applyNumberFormat="1" applyFont="1" applyBorder="1"/>
    <xf numFmtId="2" fontId="7" fillId="0" borderId="37" xfId="1" applyNumberFormat="1" applyFont="1" applyBorder="1"/>
    <xf numFmtId="2" fontId="7" fillId="0" borderId="31" xfId="1" applyNumberFormat="1" applyFont="1" applyBorder="1"/>
    <xf numFmtId="0" fontId="7" fillId="0" borderId="34" xfId="1" applyFont="1" applyBorder="1"/>
    <xf numFmtId="2" fontId="7" fillId="0" borderId="28" xfId="1" applyNumberFormat="1" applyFont="1" applyBorder="1" applyAlignment="1">
      <alignment horizontal="center"/>
    </xf>
    <xf numFmtId="2" fontId="7" fillId="0" borderId="32" xfId="1" applyNumberFormat="1" applyFont="1" applyBorder="1" applyAlignment="1">
      <alignment horizontal="center"/>
    </xf>
    <xf numFmtId="2" fontId="2" fillId="0" borderId="38" xfId="1" applyNumberFormat="1" applyFont="1" applyBorder="1" applyAlignment="1">
      <alignment horizontal="center"/>
    </xf>
    <xf numFmtId="2" fontId="7" fillId="0" borderId="35" xfId="1" applyNumberFormat="1" applyFont="1" applyBorder="1" applyAlignment="1">
      <alignment horizontal="center"/>
    </xf>
    <xf numFmtId="2" fontId="7" fillId="0" borderId="39" xfId="1" applyNumberFormat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17" fillId="0" borderId="0" xfId="0" applyFont="1"/>
    <xf numFmtId="0" fontId="9" fillId="0" borderId="0" xfId="0" applyFont="1" applyBorder="1"/>
    <xf numFmtId="0" fontId="7" fillId="0" borderId="0" xfId="1" applyFont="1" applyFill="1" applyBorder="1"/>
    <xf numFmtId="0" fontId="7" fillId="0" borderId="0" xfId="0" applyFont="1"/>
    <xf numFmtId="0" fontId="8" fillId="0" borderId="0" xfId="0" applyFont="1"/>
  </cellXfs>
  <cellStyles count="2">
    <cellStyle name="Обычный" xfId="0" builtinId="0"/>
    <cellStyle name="Обычный_Книга фин с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97" workbookViewId="0">
      <selection activeCell="E118" sqref="E118"/>
    </sheetView>
  </sheetViews>
  <sheetFormatPr defaultRowHeight="12.75" x14ac:dyDescent="0.2"/>
  <cols>
    <col min="1" max="1" width="5.5703125" customWidth="1"/>
    <col min="2" max="2" width="43.28515625" customWidth="1"/>
    <col min="3" max="3" width="10.5703125" customWidth="1"/>
    <col min="4" max="4" width="9.7109375" customWidth="1"/>
    <col min="5" max="5" width="9.85546875" customWidth="1"/>
    <col min="6" max="6" width="10.140625" customWidth="1"/>
    <col min="7" max="7" width="9.85546875" customWidth="1"/>
    <col min="8" max="8" width="9.7109375" customWidth="1"/>
    <col min="9" max="9" width="10.140625" customWidth="1"/>
    <col min="10" max="11" width="9.7109375" customWidth="1"/>
    <col min="12" max="12" width="9.85546875" customWidth="1"/>
    <col min="13" max="13" width="10.42578125" customWidth="1"/>
    <col min="14" max="14" width="9.85546875" customWidth="1"/>
    <col min="15" max="15" width="12.85546875" customWidth="1"/>
  </cols>
  <sheetData>
    <row r="1" spans="1:15" ht="15" x14ac:dyDescent="0.25">
      <c r="A1" s="180"/>
      <c r="B1" s="181" t="s">
        <v>154</v>
      </c>
      <c r="C1" s="181"/>
      <c r="D1" s="181"/>
      <c r="E1" s="181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5" x14ac:dyDescent="0.25">
      <c r="A2" s="180"/>
      <c r="B2" s="181" t="s">
        <v>153</v>
      </c>
      <c r="C2" s="181"/>
      <c r="D2" s="181"/>
      <c r="E2" s="181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x14ac:dyDescent="0.2">
      <c r="A3" s="180"/>
      <c r="B3" s="92" t="s">
        <v>152</v>
      </c>
      <c r="C3" s="92" t="s">
        <v>140</v>
      </c>
      <c r="D3" s="92" t="s">
        <v>151</v>
      </c>
      <c r="E3" s="92" t="s">
        <v>150</v>
      </c>
      <c r="F3" s="88" t="s">
        <v>149</v>
      </c>
      <c r="G3" s="88" t="s">
        <v>148</v>
      </c>
      <c r="H3" s="88" t="s">
        <v>147</v>
      </c>
      <c r="I3" s="88" t="s">
        <v>146</v>
      </c>
      <c r="J3" s="88" t="s">
        <v>145</v>
      </c>
      <c r="K3" s="88" t="s">
        <v>144</v>
      </c>
      <c r="L3" s="88" t="s">
        <v>143</v>
      </c>
      <c r="M3" s="88" t="s">
        <v>142</v>
      </c>
      <c r="N3" s="92" t="s">
        <v>141</v>
      </c>
      <c r="O3" s="177" t="s">
        <v>140</v>
      </c>
    </row>
    <row r="4" spans="1:15" x14ac:dyDescent="0.2">
      <c r="A4" s="180"/>
      <c r="B4" s="92" t="s">
        <v>139</v>
      </c>
      <c r="C4" s="86">
        <v>3452.38</v>
      </c>
      <c r="D4" s="88">
        <v>41006.33</v>
      </c>
      <c r="E4" s="87">
        <v>18050.8</v>
      </c>
      <c r="F4" s="87">
        <v>56362.32</v>
      </c>
      <c r="G4" s="88">
        <v>53055.11</v>
      </c>
      <c r="H4" s="88">
        <v>33043.17</v>
      </c>
      <c r="I4" s="88">
        <v>32007.35</v>
      </c>
      <c r="J4" s="88">
        <v>65388.99</v>
      </c>
      <c r="K4" s="88">
        <v>38035.53</v>
      </c>
      <c r="L4" s="88">
        <v>40007.65</v>
      </c>
      <c r="M4" s="88">
        <v>59387.76</v>
      </c>
      <c r="N4" s="86">
        <v>16138.2</v>
      </c>
      <c r="O4" s="182">
        <v>3452.38</v>
      </c>
    </row>
    <row r="5" spans="1:15" x14ac:dyDescent="0.2">
      <c r="A5" s="180"/>
      <c r="B5" s="92" t="s">
        <v>138</v>
      </c>
      <c r="C5" s="86">
        <v>920.73</v>
      </c>
      <c r="D5" s="87">
        <v>719.9</v>
      </c>
      <c r="E5" s="87">
        <v>873.45</v>
      </c>
      <c r="F5" s="87">
        <v>73.45</v>
      </c>
      <c r="G5" s="87">
        <v>73.45</v>
      </c>
      <c r="H5" s="87">
        <v>518.45000000000005</v>
      </c>
      <c r="I5" s="87">
        <v>316.2</v>
      </c>
      <c r="J5" s="87">
        <v>787.2</v>
      </c>
      <c r="K5" s="87">
        <v>699.2</v>
      </c>
      <c r="L5" s="87">
        <v>498.5</v>
      </c>
      <c r="M5" s="88">
        <v>350.05</v>
      </c>
      <c r="N5" s="86">
        <v>724.45</v>
      </c>
      <c r="O5" s="182">
        <v>920.73</v>
      </c>
    </row>
    <row r="6" spans="1:15" x14ac:dyDescent="0.2">
      <c r="A6" s="180"/>
      <c r="B6" s="92" t="s">
        <v>137</v>
      </c>
      <c r="C6" s="86">
        <v>0</v>
      </c>
      <c r="D6" s="87">
        <v>0</v>
      </c>
      <c r="E6" s="87">
        <v>364.1</v>
      </c>
      <c r="F6" s="87">
        <v>728.1</v>
      </c>
      <c r="G6" s="87">
        <v>-470.7</v>
      </c>
      <c r="H6" s="87">
        <v>1191.0999999999999</v>
      </c>
      <c r="I6" s="87">
        <v>463.1</v>
      </c>
      <c r="J6" s="87">
        <v>1504.6</v>
      </c>
      <c r="K6" s="87">
        <v>-177.4</v>
      </c>
      <c r="L6" s="87">
        <v>207.8</v>
      </c>
      <c r="M6" s="87">
        <v>0</v>
      </c>
      <c r="N6" s="86">
        <v>41.2</v>
      </c>
      <c r="O6" s="182">
        <v>0</v>
      </c>
    </row>
    <row r="7" spans="1:15" x14ac:dyDescent="0.2">
      <c r="A7" s="180"/>
      <c r="B7" s="88" t="s">
        <v>136</v>
      </c>
      <c r="C7" s="87">
        <f>C4+C5+C6</f>
        <v>4373.1100000000006</v>
      </c>
      <c r="D7" s="87">
        <f>SUM(D4:D6)</f>
        <v>41726.230000000003</v>
      </c>
      <c r="E7" s="88">
        <f>SUM(E4:E6)</f>
        <v>19288.349999999999</v>
      </c>
      <c r="F7" s="87">
        <f>F4+F5+F6</f>
        <v>57163.869999999995</v>
      </c>
      <c r="G7" s="87">
        <f>G4+G5+G6</f>
        <v>52657.86</v>
      </c>
      <c r="H7" s="87">
        <f>H4+H5+H6</f>
        <v>34752.719999999994</v>
      </c>
      <c r="I7" s="87">
        <f>I4+I5+I6</f>
        <v>32786.65</v>
      </c>
      <c r="J7" s="87">
        <f>J4+J5+J6</f>
        <v>67680.790000000008</v>
      </c>
      <c r="K7" s="88">
        <f>SUM(K4:K6)</f>
        <v>38557.329999999994</v>
      </c>
      <c r="L7" s="88">
        <f>SUM(L4:L6)</f>
        <v>40713.950000000004</v>
      </c>
      <c r="M7" s="88">
        <f>SUM(M4:M6)</f>
        <v>59737.810000000005</v>
      </c>
      <c r="N7" s="86">
        <f>N4+N5+N6</f>
        <v>16903.850000000002</v>
      </c>
      <c r="O7" s="182">
        <f>O4+O5+O6</f>
        <v>4373.1100000000006</v>
      </c>
    </row>
    <row r="8" spans="1:15" x14ac:dyDescent="0.2">
      <c r="A8" s="89" t="s">
        <v>135</v>
      </c>
      <c r="B8" s="88" t="s">
        <v>134</v>
      </c>
      <c r="C8" s="93" t="s">
        <v>133</v>
      </c>
      <c r="D8" s="93" t="s">
        <v>132</v>
      </c>
      <c r="E8" s="93" t="s">
        <v>131</v>
      </c>
      <c r="F8" s="93" t="s">
        <v>130</v>
      </c>
      <c r="G8" s="93" t="s">
        <v>129</v>
      </c>
      <c r="H8" s="93" t="s">
        <v>128</v>
      </c>
      <c r="I8" s="93" t="s">
        <v>127</v>
      </c>
      <c r="J8" s="93" t="s">
        <v>126</v>
      </c>
      <c r="K8" s="93" t="s">
        <v>125</v>
      </c>
      <c r="L8" s="93" t="s">
        <v>124</v>
      </c>
      <c r="M8" s="93" t="s">
        <v>123</v>
      </c>
      <c r="N8" s="179" t="s">
        <v>122</v>
      </c>
      <c r="O8" s="177" t="s">
        <v>121</v>
      </c>
    </row>
    <row r="9" spans="1:15" x14ac:dyDescent="0.2">
      <c r="A9" s="89"/>
      <c r="B9" s="93" t="s">
        <v>120</v>
      </c>
      <c r="C9" s="93"/>
      <c r="D9" s="93"/>
      <c r="E9" s="93"/>
      <c r="F9" s="88"/>
      <c r="G9" s="88"/>
      <c r="H9" s="88"/>
      <c r="I9" s="88"/>
      <c r="J9" s="88"/>
      <c r="K9" s="88"/>
      <c r="L9" s="88"/>
      <c r="M9" s="88"/>
      <c r="N9" s="92"/>
      <c r="O9" s="177"/>
    </row>
    <row r="10" spans="1:15" x14ac:dyDescent="0.2">
      <c r="A10" s="89">
        <v>1</v>
      </c>
      <c r="B10" s="88" t="s">
        <v>119</v>
      </c>
      <c r="C10" s="88">
        <v>52688.32</v>
      </c>
      <c r="D10" s="88">
        <v>55302.8</v>
      </c>
      <c r="E10" s="88">
        <v>64001.13</v>
      </c>
      <c r="F10" s="87">
        <v>58744.639999999999</v>
      </c>
      <c r="G10" s="88">
        <v>45639.38</v>
      </c>
      <c r="H10" s="87">
        <v>53858.93</v>
      </c>
      <c r="I10" s="88">
        <v>86559.63</v>
      </c>
      <c r="J10" s="88">
        <v>50485.75</v>
      </c>
      <c r="K10" s="87">
        <v>53977.38</v>
      </c>
      <c r="L10" s="88">
        <v>79524.2</v>
      </c>
      <c r="M10" s="88">
        <v>61205.22</v>
      </c>
      <c r="N10" s="86">
        <v>75161.740000000005</v>
      </c>
      <c r="O10" s="95">
        <f t="shared" ref="O10:O15" si="0">SUM(C10:N10)</f>
        <v>737149.12</v>
      </c>
    </row>
    <row r="11" spans="1:15" x14ac:dyDescent="0.2">
      <c r="A11" s="89">
        <v>2</v>
      </c>
      <c r="B11" s="88" t="s">
        <v>118</v>
      </c>
      <c r="C11" s="88">
        <v>5720.27</v>
      </c>
      <c r="D11" s="88">
        <v>5810.98</v>
      </c>
      <c r="E11" s="88">
        <v>6661.61</v>
      </c>
      <c r="F11" s="87">
        <v>6093.26</v>
      </c>
      <c r="G11" s="88">
        <v>4728.3599999999997</v>
      </c>
      <c r="H11" s="87">
        <v>5577.81</v>
      </c>
      <c r="I11" s="88">
        <v>8962.92</v>
      </c>
      <c r="J11" s="88">
        <v>5227.07</v>
      </c>
      <c r="K11" s="88">
        <v>5588.38</v>
      </c>
      <c r="L11" s="88">
        <v>8233.17</v>
      </c>
      <c r="M11" s="88">
        <v>6336.55</v>
      </c>
      <c r="N11" s="92">
        <v>7781.43</v>
      </c>
      <c r="O11" s="95">
        <f t="shared" si="0"/>
        <v>76721.81</v>
      </c>
    </row>
    <row r="12" spans="1:15" x14ac:dyDescent="0.2">
      <c r="A12" s="89">
        <v>3</v>
      </c>
      <c r="B12" s="88" t="s">
        <v>117</v>
      </c>
      <c r="C12" s="87">
        <v>0</v>
      </c>
      <c r="D12" s="87">
        <v>0</v>
      </c>
      <c r="E12" s="88">
        <v>326.76</v>
      </c>
      <c r="F12" s="87">
        <v>409.38</v>
      </c>
      <c r="G12" s="87">
        <v>119.78</v>
      </c>
      <c r="H12" s="87">
        <v>295.04000000000002</v>
      </c>
      <c r="I12" s="88">
        <v>239.04</v>
      </c>
      <c r="J12" s="87">
        <v>54.17</v>
      </c>
      <c r="K12" s="87">
        <v>26.27</v>
      </c>
      <c r="L12" s="87">
        <v>19.05</v>
      </c>
      <c r="M12" s="87">
        <v>6.03</v>
      </c>
      <c r="N12" s="86">
        <v>3.11</v>
      </c>
      <c r="O12" s="95">
        <f t="shared" si="0"/>
        <v>1498.6299999999999</v>
      </c>
    </row>
    <row r="13" spans="1:15" x14ac:dyDescent="0.2">
      <c r="A13" s="89">
        <v>4</v>
      </c>
      <c r="B13" s="88" t="s">
        <v>116</v>
      </c>
      <c r="C13" s="88">
        <v>211564.88</v>
      </c>
      <c r="D13" s="87">
        <v>225909.3</v>
      </c>
      <c r="E13" s="87">
        <v>286443.2</v>
      </c>
      <c r="F13" s="87">
        <v>231707.44</v>
      </c>
      <c r="G13" s="87">
        <v>125317.38</v>
      </c>
      <c r="H13" s="87">
        <v>113142.51</v>
      </c>
      <c r="I13" s="87">
        <v>161455.41</v>
      </c>
      <c r="J13" s="87">
        <v>78654.64</v>
      </c>
      <c r="K13" s="87">
        <v>86871.52</v>
      </c>
      <c r="L13" s="87">
        <v>126783.72</v>
      </c>
      <c r="M13" s="87">
        <v>121878.09</v>
      </c>
      <c r="N13" s="86">
        <v>237779.96</v>
      </c>
      <c r="O13" s="95">
        <f t="shared" si="0"/>
        <v>2007508.05</v>
      </c>
    </row>
    <row r="14" spans="1:15" x14ac:dyDescent="0.2">
      <c r="A14" s="89">
        <v>5</v>
      </c>
      <c r="B14" s="88" t="s">
        <v>115</v>
      </c>
      <c r="C14" s="87">
        <v>2100</v>
      </c>
      <c r="D14" s="87">
        <v>1800</v>
      </c>
      <c r="E14" s="87">
        <v>1146.69</v>
      </c>
      <c r="F14" s="87">
        <v>1200</v>
      </c>
      <c r="G14" s="87">
        <v>905</v>
      </c>
      <c r="H14" s="87">
        <v>0</v>
      </c>
      <c r="I14" s="87">
        <v>1950</v>
      </c>
      <c r="J14" s="87">
        <v>0</v>
      </c>
      <c r="K14" s="87">
        <v>0</v>
      </c>
      <c r="L14" s="87">
        <v>1800</v>
      </c>
      <c r="M14" s="87">
        <v>900</v>
      </c>
      <c r="N14" s="86"/>
      <c r="O14" s="95">
        <f t="shared" si="0"/>
        <v>11801.69</v>
      </c>
    </row>
    <row r="15" spans="1:15" x14ac:dyDescent="0.2">
      <c r="A15" s="89"/>
      <c r="B15" s="88" t="s">
        <v>114</v>
      </c>
      <c r="C15" s="88">
        <f>SUM(C10:C14)</f>
        <v>272073.46999999997</v>
      </c>
      <c r="D15" s="88">
        <f>SUM(D10:D14)</f>
        <v>288823.07999999996</v>
      </c>
      <c r="E15" s="87">
        <f>E10+E11+E12+E13+E14</f>
        <v>358579.39</v>
      </c>
      <c r="F15" s="87">
        <f>F10+F11+F12+F13+F14</f>
        <v>298154.71999999997</v>
      </c>
      <c r="G15" s="87">
        <f t="shared" ref="G15:N15" si="1">SUM(G10:G14)</f>
        <v>176709.9</v>
      </c>
      <c r="H15" s="87">
        <f t="shared" si="1"/>
        <v>172874.28999999998</v>
      </c>
      <c r="I15" s="87">
        <f t="shared" si="1"/>
        <v>259167</v>
      </c>
      <c r="J15" s="87">
        <f t="shared" si="1"/>
        <v>134421.63</v>
      </c>
      <c r="K15" s="87">
        <f t="shared" si="1"/>
        <v>146463.54999999999</v>
      </c>
      <c r="L15" s="87">
        <f t="shared" si="1"/>
        <v>216360.14</v>
      </c>
      <c r="M15" s="87">
        <f t="shared" si="1"/>
        <v>190325.89</v>
      </c>
      <c r="N15" s="87">
        <f t="shared" si="1"/>
        <v>320726.24</v>
      </c>
      <c r="O15" s="95">
        <f t="shared" si="0"/>
        <v>2834679.3</v>
      </c>
    </row>
    <row r="16" spans="1:15" x14ac:dyDescent="0.2">
      <c r="A16" s="89"/>
      <c r="B16" s="88" t="s">
        <v>113</v>
      </c>
      <c r="C16" s="87">
        <f>C7+C15</f>
        <v>276446.57999999996</v>
      </c>
      <c r="D16" s="87">
        <f>D7+D15</f>
        <v>330549.30999999994</v>
      </c>
      <c r="E16" s="87">
        <f>E7+E15</f>
        <v>377867.74</v>
      </c>
      <c r="F16" s="87">
        <f>F15+F7</f>
        <v>355318.58999999997</v>
      </c>
      <c r="G16" s="87">
        <f>G7+G15</f>
        <v>229367.76</v>
      </c>
      <c r="H16" s="87">
        <f>H15+H7</f>
        <v>207627.00999999998</v>
      </c>
      <c r="I16" s="87">
        <f>I15+I7</f>
        <v>291953.65000000002</v>
      </c>
      <c r="J16" s="87">
        <f>J15+J7</f>
        <v>202102.42</v>
      </c>
      <c r="K16" s="87">
        <f>K7+K15</f>
        <v>185020.87999999998</v>
      </c>
      <c r="L16" s="87">
        <f>L7+L15</f>
        <v>257074.09000000003</v>
      </c>
      <c r="M16" s="87">
        <f>M7+M15</f>
        <v>250063.7</v>
      </c>
      <c r="N16" s="86">
        <f>N7+N15</f>
        <v>337630.08999999997</v>
      </c>
      <c r="O16" s="95">
        <f>O7+O15</f>
        <v>2839052.4099999997</v>
      </c>
    </row>
    <row r="17" spans="1:15" x14ac:dyDescent="0.2">
      <c r="A17" s="89"/>
      <c r="B17" s="178" t="s">
        <v>112</v>
      </c>
      <c r="C17" s="93"/>
      <c r="D17" s="93"/>
      <c r="E17" s="93"/>
      <c r="F17" s="88"/>
      <c r="G17" s="88"/>
      <c r="H17" s="88"/>
      <c r="I17" s="88"/>
      <c r="J17" s="88"/>
      <c r="K17" s="88"/>
      <c r="L17" s="88"/>
      <c r="M17" s="88"/>
      <c r="N17" s="92"/>
      <c r="O17" s="177"/>
    </row>
    <row r="18" spans="1:15" ht="13.5" thickBot="1" x14ac:dyDescent="0.25">
      <c r="A18" s="56">
        <v>1</v>
      </c>
      <c r="B18" s="56" t="s">
        <v>71</v>
      </c>
      <c r="C18" s="158">
        <f t="shared" ref="C18:N18" si="2">C19+C20+C21</f>
        <v>0</v>
      </c>
      <c r="D18" s="158">
        <f t="shared" si="2"/>
        <v>36295</v>
      </c>
      <c r="E18" s="158">
        <f t="shared" si="2"/>
        <v>31665</v>
      </c>
      <c r="F18" s="158">
        <f t="shared" si="2"/>
        <v>31665</v>
      </c>
      <c r="G18" s="158">
        <f t="shared" si="2"/>
        <v>31665</v>
      </c>
      <c r="H18" s="158">
        <f t="shared" si="2"/>
        <v>36585</v>
      </c>
      <c r="I18" s="158">
        <f t="shared" si="2"/>
        <v>28432</v>
      </c>
      <c r="J18" s="158">
        <f t="shared" si="2"/>
        <v>38419</v>
      </c>
      <c r="K18" s="158">
        <f t="shared" si="2"/>
        <v>40698</v>
      </c>
      <c r="L18" s="158">
        <f t="shared" si="2"/>
        <v>37373</v>
      </c>
      <c r="M18" s="158">
        <f t="shared" si="2"/>
        <v>35089</v>
      </c>
      <c r="N18" s="158">
        <f t="shared" si="2"/>
        <v>33506</v>
      </c>
      <c r="O18" s="156">
        <f t="shared" ref="O18:O24" si="3">SUM(C18:N18)</f>
        <v>381392</v>
      </c>
    </row>
    <row r="19" spans="1:15" x14ac:dyDescent="0.2">
      <c r="A19" s="13" t="s">
        <v>111</v>
      </c>
      <c r="B19" s="13" t="s">
        <v>70</v>
      </c>
      <c r="C19" s="155"/>
      <c r="D19" s="155">
        <v>27492</v>
      </c>
      <c r="E19" s="155">
        <v>27492</v>
      </c>
      <c r="F19" s="116">
        <v>27492</v>
      </c>
      <c r="G19" s="116">
        <v>27492</v>
      </c>
      <c r="H19" s="116">
        <v>27492</v>
      </c>
      <c r="I19" s="116">
        <v>23925</v>
      </c>
      <c r="J19" s="116">
        <v>30711</v>
      </c>
      <c r="K19" s="116">
        <v>27833</v>
      </c>
      <c r="L19" s="116">
        <v>27492</v>
      </c>
      <c r="M19" s="116">
        <v>29522</v>
      </c>
      <c r="N19" s="162">
        <v>25462</v>
      </c>
      <c r="O19" s="153">
        <f t="shared" si="3"/>
        <v>302405</v>
      </c>
    </row>
    <row r="20" spans="1:15" x14ac:dyDescent="0.2">
      <c r="A20" s="12"/>
      <c r="B20" s="12" t="s">
        <v>69</v>
      </c>
      <c r="C20" s="152"/>
      <c r="D20" s="152">
        <v>4042</v>
      </c>
      <c r="E20" s="152"/>
      <c r="F20" s="117"/>
      <c r="G20" s="117"/>
      <c r="H20" s="117"/>
      <c r="I20" s="117">
        <v>3661</v>
      </c>
      <c r="J20" s="117">
        <v>3062</v>
      </c>
      <c r="K20" s="117">
        <v>3434</v>
      </c>
      <c r="L20" s="117">
        <v>9881</v>
      </c>
      <c r="M20" s="117"/>
      <c r="N20" s="150"/>
      <c r="O20" s="149">
        <f t="shared" si="3"/>
        <v>24080</v>
      </c>
    </row>
    <row r="21" spans="1:15" x14ac:dyDescent="0.2">
      <c r="A21" s="12"/>
      <c r="B21" s="12" t="s">
        <v>14</v>
      </c>
      <c r="C21" s="152"/>
      <c r="D21" s="152">
        <v>4761</v>
      </c>
      <c r="E21" s="152">
        <v>4173</v>
      </c>
      <c r="F21" s="176">
        <v>4173</v>
      </c>
      <c r="G21" s="117">
        <v>4173</v>
      </c>
      <c r="H21" s="117">
        <v>9093</v>
      </c>
      <c r="I21" s="117">
        <v>846</v>
      </c>
      <c r="J21" s="117">
        <v>4646</v>
      </c>
      <c r="K21" s="117">
        <v>9431</v>
      </c>
      <c r="L21" s="117"/>
      <c r="M21" s="117">
        <v>5567</v>
      </c>
      <c r="N21" s="150">
        <v>8044</v>
      </c>
      <c r="O21" s="149">
        <f t="shared" si="3"/>
        <v>54907</v>
      </c>
    </row>
    <row r="22" spans="1:15" ht="13.5" thickBot="1" x14ac:dyDescent="0.25">
      <c r="A22" s="56">
        <v>2</v>
      </c>
      <c r="B22" s="56" t="s">
        <v>68</v>
      </c>
      <c r="C22" s="158">
        <f t="shared" ref="C22:N22" si="4">C23+C24</f>
        <v>0</v>
      </c>
      <c r="D22" s="158">
        <f t="shared" si="4"/>
        <v>0</v>
      </c>
      <c r="E22" s="158">
        <f t="shared" si="4"/>
        <v>0</v>
      </c>
      <c r="F22" s="158">
        <f t="shared" si="4"/>
        <v>1150</v>
      </c>
      <c r="G22" s="158">
        <f t="shared" si="4"/>
        <v>0</v>
      </c>
      <c r="H22" s="158">
        <f t="shared" si="4"/>
        <v>0</v>
      </c>
      <c r="I22" s="158">
        <f t="shared" si="4"/>
        <v>11254</v>
      </c>
      <c r="J22" s="158">
        <f t="shared" si="4"/>
        <v>5172</v>
      </c>
      <c r="K22" s="158">
        <f t="shared" si="4"/>
        <v>0</v>
      </c>
      <c r="L22" s="158">
        <f t="shared" si="4"/>
        <v>1500</v>
      </c>
      <c r="M22" s="158">
        <f t="shared" si="4"/>
        <v>0</v>
      </c>
      <c r="N22" s="158">
        <f t="shared" si="4"/>
        <v>0</v>
      </c>
      <c r="O22" s="175">
        <f t="shared" si="3"/>
        <v>19076</v>
      </c>
    </row>
    <row r="23" spans="1:15" x14ac:dyDescent="0.2">
      <c r="A23" s="13"/>
      <c r="B23" s="13" t="s">
        <v>67</v>
      </c>
      <c r="C23" s="155"/>
      <c r="D23" s="155"/>
      <c r="E23" s="13"/>
      <c r="F23" s="115">
        <v>1000</v>
      </c>
      <c r="G23" s="102"/>
      <c r="H23" s="115"/>
      <c r="I23" s="115">
        <v>10701</v>
      </c>
      <c r="J23" s="115">
        <v>4500</v>
      </c>
      <c r="K23" s="102"/>
      <c r="L23" s="115">
        <v>1500</v>
      </c>
      <c r="M23" s="102"/>
      <c r="N23" s="154"/>
      <c r="O23" s="174">
        <f t="shared" si="3"/>
        <v>17701</v>
      </c>
    </row>
    <row r="24" spans="1:15" x14ac:dyDescent="0.2">
      <c r="A24" s="12"/>
      <c r="B24" s="12" t="s">
        <v>14</v>
      </c>
      <c r="C24" s="152"/>
      <c r="D24" s="152"/>
      <c r="E24" s="12"/>
      <c r="F24" s="87">
        <v>150</v>
      </c>
      <c r="G24" s="88"/>
      <c r="H24" s="87"/>
      <c r="I24" s="87">
        <v>553</v>
      </c>
      <c r="J24" s="87">
        <v>672</v>
      </c>
      <c r="K24" s="88"/>
      <c r="L24" s="87"/>
      <c r="M24" s="88"/>
      <c r="N24" s="86"/>
      <c r="O24" s="101">
        <f t="shared" si="3"/>
        <v>1375</v>
      </c>
    </row>
    <row r="25" spans="1:15" ht="13.5" thickBot="1" x14ac:dyDescent="0.25">
      <c r="A25" s="56">
        <v>4</v>
      </c>
      <c r="B25" s="56" t="s">
        <v>66</v>
      </c>
      <c r="C25" s="56"/>
      <c r="D25" s="158">
        <f>D27+D28+D29+D30+D31+D32</f>
        <v>19570.189999999999</v>
      </c>
      <c r="E25" s="158">
        <f>E27+E28+E29+E30+E31+E32</f>
        <v>17009.099999999999</v>
      </c>
      <c r="F25" s="138">
        <f>F27+F29+F30+F31</f>
        <v>2691.1</v>
      </c>
      <c r="G25" s="138">
        <f>G27+G29+G30+G31+G32+G28</f>
        <v>9631.36</v>
      </c>
      <c r="H25" s="138">
        <f>H27+H28+H29+H30+H31+H32</f>
        <v>20091.84</v>
      </c>
      <c r="I25" s="138">
        <f>I27+I28+I29+I30</f>
        <v>0</v>
      </c>
      <c r="J25" s="138">
        <f>J27+J28+J29+J30+J31+J32</f>
        <v>14298.320000000002</v>
      </c>
      <c r="K25" s="138">
        <f>K27+K28+K29+K30+K31+K32</f>
        <v>22992.760000000002</v>
      </c>
      <c r="L25" s="138">
        <f>L27+L28+L29+L31+L32</f>
        <v>0</v>
      </c>
      <c r="M25" s="138">
        <f>M27+M28+M29+M30+M31+M32</f>
        <v>13590.52</v>
      </c>
      <c r="N25" s="157">
        <f>N27+N28+N29+N30+N31+N32</f>
        <v>19388.399999999998</v>
      </c>
      <c r="O25" s="156">
        <f>O27+O28+O29+O30+O31+O32</f>
        <v>139263.58999999997</v>
      </c>
    </row>
    <row r="26" spans="1:15" x14ac:dyDescent="0.2">
      <c r="A26" s="13"/>
      <c r="B26" s="13" t="s">
        <v>58</v>
      </c>
      <c r="C26" s="13"/>
      <c r="D26" s="13"/>
      <c r="E26" s="13"/>
      <c r="F26" s="171"/>
      <c r="G26" s="171"/>
      <c r="H26" s="171"/>
      <c r="I26" s="171"/>
      <c r="J26" s="171"/>
      <c r="K26" s="171"/>
      <c r="L26" s="171"/>
      <c r="M26" s="171"/>
      <c r="N26" s="170"/>
      <c r="O26" s="169"/>
    </row>
    <row r="27" spans="1:15" x14ac:dyDescent="0.2">
      <c r="A27" s="12"/>
      <c r="B27" s="12" t="s">
        <v>65</v>
      </c>
      <c r="C27" s="12"/>
      <c r="D27" s="152">
        <v>12240</v>
      </c>
      <c r="E27" s="152">
        <v>12757</v>
      </c>
      <c r="F27" s="87"/>
      <c r="G27" s="87">
        <v>6251.56</v>
      </c>
      <c r="H27" s="87">
        <v>12021.24</v>
      </c>
      <c r="I27" s="87"/>
      <c r="J27" s="87">
        <v>9631.2800000000007</v>
      </c>
      <c r="K27" s="87">
        <v>15009.7</v>
      </c>
      <c r="L27" s="87"/>
      <c r="M27" s="87">
        <v>9108.4599999999991</v>
      </c>
      <c r="N27" s="86">
        <v>12504</v>
      </c>
      <c r="O27" s="149">
        <f t="shared" ref="O27:O33" si="5">SUM(C27:N27)</f>
        <v>89523.239999999991</v>
      </c>
    </row>
    <row r="28" spans="1:15" x14ac:dyDescent="0.2">
      <c r="A28" s="12"/>
      <c r="B28" s="12" t="s">
        <v>64</v>
      </c>
      <c r="C28" s="12"/>
      <c r="D28" s="152">
        <v>2672</v>
      </c>
      <c r="E28" s="152">
        <v>1620</v>
      </c>
      <c r="F28" s="87"/>
      <c r="G28" s="87">
        <v>810.04</v>
      </c>
      <c r="H28" s="87">
        <v>2102.7600000000002</v>
      </c>
      <c r="I28" s="87"/>
      <c r="J28" s="87">
        <v>1062.48</v>
      </c>
      <c r="K28" s="87">
        <v>1856.82</v>
      </c>
      <c r="L28" s="87"/>
      <c r="M28" s="87">
        <v>830.58</v>
      </c>
      <c r="N28" s="86">
        <v>1620</v>
      </c>
      <c r="O28" s="149">
        <f t="shared" si="5"/>
        <v>12574.68</v>
      </c>
    </row>
    <row r="29" spans="1:15" x14ac:dyDescent="0.2">
      <c r="A29" s="12"/>
      <c r="B29" s="12" t="s">
        <v>62</v>
      </c>
      <c r="C29" s="12"/>
      <c r="D29" s="152">
        <v>135.56</v>
      </c>
      <c r="E29" s="152">
        <v>64.2</v>
      </c>
      <c r="F29" s="87">
        <v>64.2</v>
      </c>
      <c r="G29" s="87">
        <v>2.13</v>
      </c>
      <c r="H29" s="87">
        <v>128.4</v>
      </c>
      <c r="I29" s="87"/>
      <c r="J29" s="87">
        <v>72.62</v>
      </c>
      <c r="K29" s="87">
        <v>142.97999999999999</v>
      </c>
      <c r="L29" s="87"/>
      <c r="M29" s="87">
        <v>86.92</v>
      </c>
      <c r="N29" s="86">
        <v>128.4</v>
      </c>
      <c r="O29" s="149">
        <f t="shared" si="5"/>
        <v>825.41</v>
      </c>
    </row>
    <row r="30" spans="1:15" x14ac:dyDescent="0.2">
      <c r="A30" s="69"/>
      <c r="B30" s="69" t="s">
        <v>63</v>
      </c>
      <c r="C30" s="69"/>
      <c r="D30" s="160">
        <v>1065.6300000000001</v>
      </c>
      <c r="E30" s="160">
        <v>930.9</v>
      </c>
      <c r="F30" s="130">
        <v>930.9</v>
      </c>
      <c r="G30" s="130">
        <v>930.9</v>
      </c>
      <c r="H30" s="130">
        <v>1861.8</v>
      </c>
      <c r="I30" s="130"/>
      <c r="J30" s="130">
        <v>1052.93</v>
      </c>
      <c r="K30" s="130">
        <v>2073.29</v>
      </c>
      <c r="L30" s="130"/>
      <c r="M30" s="130">
        <v>1260.28</v>
      </c>
      <c r="N30" s="173">
        <v>1861.8</v>
      </c>
      <c r="O30" s="147">
        <f t="shared" si="5"/>
        <v>11968.43</v>
      </c>
    </row>
    <row r="31" spans="1:15" x14ac:dyDescent="0.2">
      <c r="A31" s="69"/>
      <c r="B31" s="69" t="s">
        <v>61</v>
      </c>
      <c r="C31" s="69"/>
      <c r="D31" s="160">
        <v>3457</v>
      </c>
      <c r="E31" s="160">
        <v>1637</v>
      </c>
      <c r="F31" s="130">
        <v>1696</v>
      </c>
      <c r="G31" s="130">
        <v>1636.73</v>
      </c>
      <c r="H31" s="130">
        <v>3977.64</v>
      </c>
      <c r="I31" s="130"/>
      <c r="J31" s="130">
        <v>2479.0100000000002</v>
      </c>
      <c r="K31" s="130">
        <v>3909.97</v>
      </c>
      <c r="L31" s="130"/>
      <c r="M31" s="130">
        <v>2304.2800000000002</v>
      </c>
      <c r="N31" s="173">
        <v>3274.2</v>
      </c>
      <c r="O31" s="147">
        <f t="shared" si="5"/>
        <v>24371.829999999998</v>
      </c>
    </row>
    <row r="32" spans="1:15" x14ac:dyDescent="0.2">
      <c r="A32" s="69"/>
      <c r="B32" s="69"/>
      <c r="C32" s="69"/>
      <c r="D32" s="160"/>
      <c r="E32" s="160"/>
      <c r="F32" s="130"/>
      <c r="G32" s="130"/>
      <c r="H32" s="130"/>
      <c r="I32" s="130"/>
      <c r="J32" s="130"/>
      <c r="K32" s="130"/>
      <c r="L32" s="130"/>
      <c r="M32" s="130"/>
      <c r="N32" s="173"/>
      <c r="O32" s="147">
        <f t="shared" si="5"/>
        <v>0</v>
      </c>
    </row>
    <row r="33" spans="1:15" ht="13.5" thickBot="1" x14ac:dyDescent="0.25">
      <c r="A33" s="56">
        <v>5</v>
      </c>
      <c r="B33" s="168" t="s">
        <v>110</v>
      </c>
      <c r="C33" s="166">
        <v>1982</v>
      </c>
      <c r="D33" s="166">
        <v>1783</v>
      </c>
      <c r="E33" s="166">
        <v>1734</v>
      </c>
      <c r="F33" s="165">
        <v>1726</v>
      </c>
      <c r="G33" s="165">
        <v>1800.2</v>
      </c>
      <c r="H33" s="165">
        <v>1870</v>
      </c>
      <c r="I33" s="165">
        <v>2133.1</v>
      </c>
      <c r="J33" s="165">
        <v>1851.3</v>
      </c>
      <c r="K33" s="165">
        <v>1820.8</v>
      </c>
      <c r="L33" s="165">
        <v>1782.53</v>
      </c>
      <c r="M33" s="165">
        <v>1881.72</v>
      </c>
      <c r="N33" s="164">
        <v>1817</v>
      </c>
      <c r="O33" s="163">
        <f t="shared" si="5"/>
        <v>22181.65</v>
      </c>
    </row>
    <row r="34" spans="1:15" ht="13.5" thickBot="1" x14ac:dyDescent="0.25">
      <c r="A34" s="49">
        <v>6</v>
      </c>
      <c r="B34" s="49" t="s">
        <v>109</v>
      </c>
      <c r="C34" s="139">
        <f t="shared" ref="C34:N34" si="6">C40+C37+C38+C39+C42+C35+C36+C41+C43+C44</f>
        <v>2706.9</v>
      </c>
      <c r="D34" s="139">
        <f t="shared" si="6"/>
        <v>3263</v>
      </c>
      <c r="E34" s="139">
        <f t="shared" si="6"/>
        <v>1024</v>
      </c>
      <c r="F34" s="139">
        <f t="shared" si="6"/>
        <v>767.8</v>
      </c>
      <c r="G34" s="139">
        <f t="shared" si="6"/>
        <v>1835.2</v>
      </c>
      <c r="H34" s="139">
        <f t="shared" si="6"/>
        <v>2740</v>
      </c>
      <c r="I34" s="139">
        <f t="shared" si="6"/>
        <v>12268.5</v>
      </c>
      <c r="J34" s="139">
        <f t="shared" si="6"/>
        <v>1470</v>
      </c>
      <c r="K34" s="139">
        <f t="shared" si="6"/>
        <v>2135.8000000000002</v>
      </c>
      <c r="L34" s="139">
        <f t="shared" si="6"/>
        <v>230</v>
      </c>
      <c r="M34" s="139">
        <f t="shared" si="6"/>
        <v>3867.8</v>
      </c>
      <c r="N34" s="139">
        <f t="shared" si="6"/>
        <v>4580</v>
      </c>
      <c r="O34" s="140">
        <f>O36+O37+O38+O39+O40+O41+O42+O44+O43</f>
        <v>36889</v>
      </c>
    </row>
    <row r="35" spans="1:15" x14ac:dyDescent="0.2">
      <c r="A35" s="73"/>
      <c r="B35" s="13" t="s">
        <v>58</v>
      </c>
      <c r="C35" s="155"/>
      <c r="D35" s="13"/>
      <c r="E35" s="13"/>
      <c r="F35" s="171"/>
      <c r="G35" s="171"/>
      <c r="H35" s="171"/>
      <c r="I35" s="172"/>
      <c r="J35" s="171"/>
      <c r="K35" s="171"/>
      <c r="L35" s="171"/>
      <c r="M35" s="171"/>
      <c r="N35" s="170"/>
      <c r="O35" s="169"/>
    </row>
    <row r="36" spans="1:15" x14ac:dyDescent="0.2">
      <c r="A36" s="161"/>
      <c r="B36" s="12" t="s">
        <v>57</v>
      </c>
      <c r="C36" s="152"/>
      <c r="D36" s="152">
        <v>3125</v>
      </c>
      <c r="E36" s="152"/>
      <c r="F36" s="87"/>
      <c r="G36" s="117"/>
      <c r="H36" s="117">
        <v>1300</v>
      </c>
      <c r="I36" s="117">
        <v>2460</v>
      </c>
      <c r="J36" s="117"/>
      <c r="K36" s="117">
        <v>1160</v>
      </c>
      <c r="L36" s="117"/>
      <c r="M36" s="117">
        <v>2000</v>
      </c>
      <c r="N36" s="150">
        <v>4580</v>
      </c>
      <c r="O36" s="149">
        <f t="shared" ref="O36:O45" si="7">SUM(C36:N36)</f>
        <v>14625</v>
      </c>
    </row>
    <row r="37" spans="1:15" x14ac:dyDescent="0.2">
      <c r="A37" s="161"/>
      <c r="B37" s="12" t="s">
        <v>56</v>
      </c>
      <c r="C37" s="152">
        <v>84.4</v>
      </c>
      <c r="D37" s="152"/>
      <c r="E37" s="152"/>
      <c r="F37" s="87">
        <v>44.8</v>
      </c>
      <c r="G37" s="151"/>
      <c r="H37" s="117"/>
      <c r="I37" s="151"/>
      <c r="J37" s="117"/>
      <c r="K37" s="117"/>
      <c r="L37" s="117"/>
      <c r="M37" s="117"/>
      <c r="N37" s="150"/>
      <c r="O37" s="149">
        <f t="shared" si="7"/>
        <v>129.19999999999999</v>
      </c>
    </row>
    <row r="38" spans="1:15" x14ac:dyDescent="0.2">
      <c r="A38" s="161"/>
      <c r="B38" s="12" t="s">
        <v>55</v>
      </c>
      <c r="C38" s="152">
        <v>321</v>
      </c>
      <c r="D38" s="152"/>
      <c r="E38" s="152">
        <v>1024</v>
      </c>
      <c r="F38" s="87"/>
      <c r="G38" s="117">
        <v>1835.2</v>
      </c>
      <c r="H38" s="117">
        <v>1210</v>
      </c>
      <c r="I38" s="117"/>
      <c r="J38" s="117">
        <v>1050</v>
      </c>
      <c r="K38" s="117">
        <v>815.4</v>
      </c>
      <c r="L38" s="117"/>
      <c r="M38" s="117">
        <v>832.8</v>
      </c>
      <c r="N38" s="150"/>
      <c r="O38" s="149">
        <f t="shared" si="7"/>
        <v>7088.4</v>
      </c>
    </row>
    <row r="39" spans="1:15" x14ac:dyDescent="0.2">
      <c r="A39" s="161"/>
      <c r="B39" s="12" t="s">
        <v>54</v>
      </c>
      <c r="C39" s="152">
        <v>71</v>
      </c>
      <c r="D39" s="152">
        <v>138</v>
      </c>
      <c r="E39" s="152"/>
      <c r="F39" s="87">
        <v>224</v>
      </c>
      <c r="G39" s="117"/>
      <c r="H39" s="117">
        <v>230</v>
      </c>
      <c r="I39" s="117">
        <v>258.5</v>
      </c>
      <c r="J39" s="117">
        <v>420</v>
      </c>
      <c r="K39" s="117">
        <v>160.4</v>
      </c>
      <c r="L39" s="117">
        <v>230</v>
      </c>
      <c r="M39" s="117">
        <v>501</v>
      </c>
      <c r="N39" s="150"/>
      <c r="O39" s="149">
        <f t="shared" si="7"/>
        <v>2232.9</v>
      </c>
    </row>
    <row r="40" spans="1:15" x14ac:dyDescent="0.2">
      <c r="A40" s="79"/>
      <c r="B40" s="12" t="s">
        <v>53</v>
      </c>
      <c r="C40" s="152">
        <v>2050</v>
      </c>
      <c r="D40" s="152"/>
      <c r="E40" s="152"/>
      <c r="F40" s="87">
        <v>499</v>
      </c>
      <c r="G40" s="151"/>
      <c r="H40" s="117"/>
      <c r="I40" s="151"/>
      <c r="J40" s="117"/>
      <c r="K40" s="117"/>
      <c r="L40" s="117"/>
      <c r="M40" s="117"/>
      <c r="N40" s="150"/>
      <c r="O40" s="149">
        <f t="shared" si="7"/>
        <v>2549</v>
      </c>
    </row>
    <row r="41" spans="1:15" x14ac:dyDescent="0.2">
      <c r="A41" s="168"/>
      <c r="B41" s="69" t="s">
        <v>108</v>
      </c>
      <c r="C41" s="69"/>
      <c r="D41" s="160"/>
      <c r="E41" s="160"/>
      <c r="F41" s="131"/>
      <c r="G41" s="132"/>
      <c r="H41" s="132"/>
      <c r="I41" s="132"/>
      <c r="J41" s="132"/>
      <c r="K41" s="132"/>
      <c r="L41" s="132"/>
      <c r="M41" s="132">
        <v>60</v>
      </c>
      <c r="N41" s="148"/>
      <c r="O41" s="147">
        <f t="shared" si="7"/>
        <v>60</v>
      </c>
    </row>
    <row r="42" spans="1:15" x14ac:dyDescent="0.2">
      <c r="A42" s="168"/>
      <c r="B42" s="69" t="s">
        <v>52</v>
      </c>
      <c r="C42" s="160">
        <v>180.5</v>
      </c>
      <c r="D42" s="160"/>
      <c r="E42" s="160"/>
      <c r="F42" s="131"/>
      <c r="G42" s="132"/>
      <c r="H42" s="132"/>
      <c r="I42" s="132">
        <v>850</v>
      </c>
      <c r="J42" s="132"/>
      <c r="K42" s="132"/>
      <c r="L42" s="132"/>
      <c r="M42" s="132">
        <v>474</v>
      </c>
      <c r="N42" s="148"/>
      <c r="O42" s="147">
        <f t="shared" si="7"/>
        <v>1504.5</v>
      </c>
    </row>
    <row r="43" spans="1:15" x14ac:dyDescent="0.2">
      <c r="A43" s="168"/>
      <c r="B43" s="69"/>
      <c r="C43" s="69"/>
      <c r="D43" s="160"/>
      <c r="E43" s="160"/>
      <c r="F43" s="131"/>
      <c r="G43" s="132"/>
      <c r="H43" s="132"/>
      <c r="I43" s="132"/>
      <c r="J43" s="132"/>
      <c r="K43" s="132"/>
      <c r="L43" s="132"/>
      <c r="M43" s="132"/>
      <c r="N43" s="148"/>
      <c r="O43" s="147">
        <f t="shared" si="7"/>
        <v>0</v>
      </c>
    </row>
    <row r="44" spans="1:15" x14ac:dyDescent="0.2">
      <c r="A44" s="168"/>
      <c r="B44" s="69" t="s">
        <v>51</v>
      </c>
      <c r="C44" s="69"/>
      <c r="D44" s="160"/>
      <c r="E44" s="160"/>
      <c r="F44" s="131"/>
      <c r="G44" s="159"/>
      <c r="H44" s="132"/>
      <c r="I44" s="132">
        <v>8700</v>
      </c>
      <c r="J44" s="132"/>
      <c r="K44" s="132"/>
      <c r="L44" s="132"/>
      <c r="M44" s="132"/>
      <c r="N44" s="148"/>
      <c r="O44" s="147">
        <f t="shared" si="7"/>
        <v>8700</v>
      </c>
    </row>
    <row r="45" spans="1:15" ht="13.5" thickBot="1" x14ac:dyDescent="0.25">
      <c r="A45" s="56">
        <v>7</v>
      </c>
      <c r="B45" s="168" t="s">
        <v>50</v>
      </c>
      <c r="C45" s="166"/>
      <c r="D45" s="166">
        <v>6720.9</v>
      </c>
      <c r="E45" s="166">
        <v>6720.9</v>
      </c>
      <c r="F45" s="165">
        <v>6720.9</v>
      </c>
      <c r="G45" s="165">
        <v>6720.9</v>
      </c>
      <c r="H45" s="165">
        <v>6720.9</v>
      </c>
      <c r="I45" s="165">
        <v>6720.9</v>
      </c>
      <c r="J45" s="165">
        <v>6720.9</v>
      </c>
      <c r="K45" s="165">
        <v>6720.9</v>
      </c>
      <c r="L45" s="165">
        <v>6720.9</v>
      </c>
      <c r="M45" s="165">
        <v>6720.9</v>
      </c>
      <c r="N45" s="164">
        <v>6720.9</v>
      </c>
      <c r="O45" s="167">
        <f t="shared" si="7"/>
        <v>73929.899999999994</v>
      </c>
    </row>
    <row r="46" spans="1:15" ht="13.5" thickBot="1" x14ac:dyDescent="0.25">
      <c r="A46" s="49">
        <v>8</v>
      </c>
      <c r="B46" s="49" t="s">
        <v>49</v>
      </c>
      <c r="C46" s="139">
        <f>C47+C49+C50+C48</f>
        <v>493.93</v>
      </c>
      <c r="D46" s="139">
        <f>D47+D48+D50</f>
        <v>219.35</v>
      </c>
      <c r="E46" s="139">
        <f>E47+E50</f>
        <v>212</v>
      </c>
      <c r="F46" s="107">
        <f>F51+F47+F48+F49+F50</f>
        <v>431</v>
      </c>
      <c r="G46" s="107">
        <f>G47+G48+G50</f>
        <v>230</v>
      </c>
      <c r="H46" s="107">
        <f>H47+H48+H49+H50</f>
        <v>390.25</v>
      </c>
      <c r="I46" s="107">
        <f>I47+I50+I52</f>
        <v>218</v>
      </c>
      <c r="J46" s="107">
        <f>J47+J50</f>
        <v>420</v>
      </c>
      <c r="K46" s="107">
        <f>K47+K48+K50+K51</f>
        <v>982.7</v>
      </c>
      <c r="L46" s="107">
        <f>L47+L48</f>
        <v>59.25</v>
      </c>
      <c r="M46" s="107">
        <f>M47+M50</f>
        <v>226.6</v>
      </c>
      <c r="N46" s="141">
        <f>N47+N48+N50</f>
        <v>0</v>
      </c>
      <c r="O46" s="140">
        <f>O47+O48+O49+O50+O51+O52</f>
        <v>3883.08</v>
      </c>
    </row>
    <row r="47" spans="1:15" x14ac:dyDescent="0.2">
      <c r="A47" s="73"/>
      <c r="B47" s="13" t="s">
        <v>48</v>
      </c>
      <c r="C47" s="155">
        <v>234.5</v>
      </c>
      <c r="D47" s="155">
        <v>32</v>
      </c>
      <c r="E47" s="155"/>
      <c r="F47" s="116">
        <v>219</v>
      </c>
      <c r="G47" s="116">
        <v>20</v>
      </c>
      <c r="H47" s="116">
        <v>148</v>
      </c>
      <c r="I47" s="116">
        <v>14</v>
      </c>
      <c r="J47" s="116">
        <v>210</v>
      </c>
      <c r="K47" s="116">
        <v>782.7</v>
      </c>
      <c r="L47" s="116"/>
      <c r="M47" s="116">
        <v>226.6</v>
      </c>
      <c r="N47" s="162"/>
      <c r="O47" s="153">
        <f>SUM(C47:N47)</f>
        <v>1886.8</v>
      </c>
    </row>
    <row r="48" spans="1:15" x14ac:dyDescent="0.2">
      <c r="A48" s="79"/>
      <c r="B48" s="12" t="s">
        <v>47</v>
      </c>
      <c r="C48" s="152">
        <v>85.43</v>
      </c>
      <c r="D48" s="152">
        <v>79.349999999999994</v>
      </c>
      <c r="E48" s="152"/>
      <c r="F48" s="151"/>
      <c r="G48" s="117"/>
      <c r="H48" s="117">
        <v>30.25</v>
      </c>
      <c r="I48" s="117"/>
      <c r="J48" s="117"/>
      <c r="K48" s="117"/>
      <c r="L48" s="117">
        <v>59.25</v>
      </c>
      <c r="M48" s="117"/>
      <c r="N48" s="150"/>
      <c r="O48" s="149">
        <f>SUM(C48:N48)</f>
        <v>254.28</v>
      </c>
    </row>
    <row r="49" spans="1:15" x14ac:dyDescent="0.2">
      <c r="A49" s="79"/>
      <c r="B49" s="12" t="s">
        <v>46</v>
      </c>
      <c r="C49" s="152">
        <v>66</v>
      </c>
      <c r="D49" s="152"/>
      <c r="E49" s="152"/>
      <c r="F49" s="117"/>
      <c r="G49" s="117"/>
      <c r="H49" s="117"/>
      <c r="I49" s="151"/>
      <c r="J49" s="117"/>
      <c r="K49" s="117"/>
      <c r="L49" s="117"/>
      <c r="M49" s="117"/>
      <c r="N49" s="150"/>
      <c r="O49" s="149">
        <f>SUM(C49:N49)</f>
        <v>66</v>
      </c>
    </row>
    <row r="50" spans="1:15" x14ac:dyDescent="0.2">
      <c r="A50" s="79"/>
      <c r="B50" s="12" t="s">
        <v>45</v>
      </c>
      <c r="C50" s="152">
        <v>108</v>
      </c>
      <c r="D50" s="152">
        <v>108</v>
      </c>
      <c r="E50" s="152">
        <v>212</v>
      </c>
      <c r="F50" s="117">
        <v>212</v>
      </c>
      <c r="G50" s="117">
        <v>210</v>
      </c>
      <c r="H50" s="117">
        <v>212</v>
      </c>
      <c r="I50" s="117">
        <v>204</v>
      </c>
      <c r="J50" s="117">
        <v>210</v>
      </c>
      <c r="K50" s="117"/>
      <c r="L50" s="117"/>
      <c r="M50" s="117"/>
      <c r="N50" s="150"/>
      <c r="O50" s="149">
        <f>SUM(C50:N50)</f>
        <v>1476</v>
      </c>
    </row>
    <row r="51" spans="1:15" x14ac:dyDescent="0.2">
      <c r="A51" s="79"/>
      <c r="B51" s="12" t="s">
        <v>107</v>
      </c>
      <c r="C51" s="12"/>
      <c r="D51" s="12"/>
      <c r="E51" s="12"/>
      <c r="F51" s="117"/>
      <c r="G51" s="151"/>
      <c r="H51" s="117"/>
      <c r="I51" s="151"/>
      <c r="J51" s="117"/>
      <c r="K51" s="117">
        <v>200</v>
      </c>
      <c r="L51" s="117"/>
      <c r="M51" s="117"/>
      <c r="N51" s="150"/>
      <c r="O51" s="149">
        <f>SUM(K51:N51)</f>
        <v>200</v>
      </c>
    </row>
    <row r="52" spans="1:15" x14ac:dyDescent="0.2">
      <c r="A52" s="73"/>
      <c r="B52" s="13" t="s">
        <v>106</v>
      </c>
      <c r="C52" s="155"/>
      <c r="D52" s="155"/>
      <c r="E52" s="155"/>
      <c r="F52" s="151"/>
      <c r="G52" s="117"/>
      <c r="H52" s="117"/>
      <c r="I52" s="117"/>
      <c r="J52" s="117"/>
      <c r="K52" s="117"/>
      <c r="L52" s="117"/>
      <c r="M52" s="117"/>
      <c r="N52" s="150"/>
      <c r="O52" s="149">
        <f>SUM(C52:N52)</f>
        <v>0</v>
      </c>
    </row>
    <row r="53" spans="1:15" ht="13.5" thickBot="1" x14ac:dyDescent="0.25">
      <c r="A53" s="56">
        <v>9</v>
      </c>
      <c r="B53" s="56" t="s">
        <v>44</v>
      </c>
      <c r="C53" s="166"/>
      <c r="D53" s="166">
        <v>174</v>
      </c>
      <c r="E53" s="166">
        <v>174</v>
      </c>
      <c r="F53" s="165">
        <v>174</v>
      </c>
      <c r="G53" s="165">
        <v>174</v>
      </c>
      <c r="H53" s="165">
        <v>174</v>
      </c>
      <c r="I53" s="165">
        <v>174</v>
      </c>
      <c r="J53" s="165">
        <v>174</v>
      </c>
      <c r="K53" s="165">
        <v>144</v>
      </c>
      <c r="L53" s="165">
        <v>174</v>
      </c>
      <c r="M53" s="165">
        <v>174</v>
      </c>
      <c r="N53" s="164">
        <v>174</v>
      </c>
      <c r="O53" s="163">
        <f>SUM(C53:N53)</f>
        <v>1884</v>
      </c>
    </row>
    <row r="54" spans="1:15" ht="13.5" thickBot="1" x14ac:dyDescent="0.25">
      <c r="A54" s="49">
        <v>10</v>
      </c>
      <c r="B54" s="49" t="s">
        <v>43</v>
      </c>
      <c r="C54" s="49">
        <f>C55</f>
        <v>0</v>
      </c>
      <c r="D54" s="139">
        <f>D59</f>
        <v>261</v>
      </c>
      <c r="E54" s="139">
        <f>E59+E55</f>
        <v>5776</v>
      </c>
      <c r="F54" s="107">
        <f>F56+F58+F55+F60+F59</f>
        <v>6975.9</v>
      </c>
      <c r="G54" s="107">
        <f>G59</f>
        <v>261</v>
      </c>
      <c r="H54" s="107">
        <f>H55+H57+H59</f>
        <v>261</v>
      </c>
      <c r="I54" s="107">
        <f>I57+I59</f>
        <v>5261</v>
      </c>
      <c r="J54" s="107">
        <f>J55+J59</f>
        <v>5775.9</v>
      </c>
      <c r="K54" s="107">
        <f>K60+K59</f>
        <v>2947</v>
      </c>
      <c r="L54" s="107">
        <f>L55+L59</f>
        <v>5775.9</v>
      </c>
      <c r="M54" s="107">
        <f>M59</f>
        <v>261</v>
      </c>
      <c r="N54" s="141">
        <f>N59</f>
        <v>261</v>
      </c>
      <c r="O54" s="140">
        <f>SUM(C54:N54)</f>
        <v>33816.700000000004</v>
      </c>
    </row>
    <row r="55" spans="1:15" x14ac:dyDescent="0.2">
      <c r="A55" s="137"/>
      <c r="B55" s="13" t="s">
        <v>42</v>
      </c>
      <c r="C55" s="13"/>
      <c r="D55" s="13"/>
      <c r="E55" s="155">
        <v>5515</v>
      </c>
      <c r="F55" s="116">
        <v>5514.9</v>
      </c>
      <c r="G55" s="116"/>
      <c r="H55" s="116"/>
      <c r="I55" s="118"/>
      <c r="J55" s="116">
        <v>5514.9</v>
      </c>
      <c r="K55" s="116"/>
      <c r="L55" s="116">
        <v>5514.9</v>
      </c>
      <c r="M55" s="116"/>
      <c r="N55" s="162"/>
      <c r="O55" s="153">
        <f>SUM(C55:N55)</f>
        <v>22059.699999999997</v>
      </c>
    </row>
    <row r="56" spans="1:15" x14ac:dyDescent="0.2">
      <c r="A56" s="161"/>
      <c r="B56" s="12" t="s">
        <v>41</v>
      </c>
      <c r="C56" s="12"/>
      <c r="D56" s="12"/>
      <c r="E56" s="12"/>
      <c r="F56" s="151"/>
      <c r="G56" s="151"/>
      <c r="H56" s="117"/>
      <c r="I56" s="151"/>
      <c r="J56" s="117"/>
      <c r="K56" s="117"/>
      <c r="L56" s="117"/>
      <c r="M56" s="117"/>
      <c r="N56" s="150"/>
      <c r="O56" s="149"/>
    </row>
    <row r="57" spans="1:15" x14ac:dyDescent="0.2">
      <c r="A57" s="161"/>
      <c r="B57" s="12" t="s">
        <v>40</v>
      </c>
      <c r="C57" s="12"/>
      <c r="D57" s="12"/>
      <c r="E57" s="12"/>
      <c r="F57" s="151"/>
      <c r="G57" s="151"/>
      <c r="H57" s="117"/>
      <c r="I57" s="117">
        <v>5000</v>
      </c>
      <c r="J57" s="117"/>
      <c r="K57" s="117"/>
      <c r="L57" s="117"/>
      <c r="M57" s="117"/>
      <c r="N57" s="150"/>
      <c r="O57" s="149">
        <f>SUM(G57:N57)</f>
        <v>5000</v>
      </c>
    </row>
    <row r="58" spans="1:15" x14ac:dyDescent="0.2">
      <c r="A58" s="161"/>
      <c r="B58" s="12" t="s">
        <v>39</v>
      </c>
      <c r="C58" s="12"/>
      <c r="D58" s="12"/>
      <c r="E58" s="12"/>
      <c r="F58" s="117">
        <v>1200</v>
      </c>
      <c r="G58" s="151"/>
      <c r="H58" s="117"/>
      <c r="I58" s="151"/>
      <c r="J58" s="117"/>
      <c r="K58" s="117"/>
      <c r="L58" s="117"/>
      <c r="M58" s="117"/>
      <c r="N58" s="150"/>
      <c r="O58" s="149">
        <f>SUM(C58:N58)</f>
        <v>1200</v>
      </c>
    </row>
    <row r="59" spans="1:15" x14ac:dyDescent="0.2">
      <c r="A59" s="135"/>
      <c r="B59" s="69" t="s">
        <v>38</v>
      </c>
      <c r="C59" s="69"/>
      <c r="D59" s="160">
        <v>261</v>
      </c>
      <c r="E59" s="160">
        <v>261</v>
      </c>
      <c r="F59" s="132">
        <v>261</v>
      </c>
      <c r="G59" s="132">
        <v>261</v>
      </c>
      <c r="H59" s="132">
        <v>261</v>
      </c>
      <c r="I59" s="132">
        <v>261</v>
      </c>
      <c r="J59" s="132">
        <v>261</v>
      </c>
      <c r="K59" s="132">
        <v>147</v>
      </c>
      <c r="L59" s="132">
        <v>261</v>
      </c>
      <c r="M59" s="132">
        <v>261</v>
      </c>
      <c r="N59" s="148">
        <v>261</v>
      </c>
      <c r="O59" s="147">
        <f>SUM(D59:N59)</f>
        <v>2757</v>
      </c>
    </row>
    <row r="60" spans="1:15" x14ac:dyDescent="0.2">
      <c r="A60" s="135"/>
      <c r="B60" s="69" t="s">
        <v>37</v>
      </c>
      <c r="C60" s="69"/>
      <c r="D60" s="69"/>
      <c r="E60" s="69"/>
      <c r="F60" s="132"/>
      <c r="G60" s="159"/>
      <c r="H60" s="132"/>
      <c r="I60" s="159"/>
      <c r="J60" s="132"/>
      <c r="K60" s="132">
        <v>2800</v>
      </c>
      <c r="L60" s="132"/>
      <c r="M60" s="132"/>
      <c r="N60" s="148"/>
      <c r="O60" s="147">
        <f>SUM(C60:N60)</f>
        <v>2800</v>
      </c>
    </row>
    <row r="61" spans="1:15" ht="13.5" thickBot="1" x14ac:dyDescent="0.25">
      <c r="A61" s="56">
        <v>11</v>
      </c>
      <c r="B61" s="56" t="s">
        <v>36</v>
      </c>
      <c r="C61" s="158">
        <f>C65</f>
        <v>216.45</v>
      </c>
      <c r="D61" s="158">
        <f>D64+D65+D66</f>
        <v>6567.9</v>
      </c>
      <c r="E61" s="158">
        <f>E64+E65+E66</f>
        <v>200</v>
      </c>
      <c r="F61" s="138">
        <f>F62+F64+F65+F67+F68</f>
        <v>367.45</v>
      </c>
      <c r="G61" s="138">
        <f>G62+G64+G65+G68+G63</f>
        <v>216.45999999999998</v>
      </c>
      <c r="H61" s="138">
        <f>H62+H63+H64+H65+H68</f>
        <v>500</v>
      </c>
      <c r="I61" s="138">
        <f>I62+I64+I69+I67</f>
        <v>63</v>
      </c>
      <c r="J61" s="138">
        <f>J63+J66+J67</f>
        <v>4530.01</v>
      </c>
      <c r="K61" s="138">
        <f>K63+K64+K65</f>
        <v>0.01</v>
      </c>
      <c r="L61" s="138">
        <f>L62+L65+L63+L64</f>
        <v>260.02</v>
      </c>
      <c r="M61" s="138">
        <f>M62+M65+M63</f>
        <v>0</v>
      </c>
      <c r="N61" s="157">
        <f>N62+N65</f>
        <v>0</v>
      </c>
      <c r="O61" s="156">
        <f>O62+O63+O64+O65+O66+O67+O68+O69</f>
        <v>12921.3</v>
      </c>
    </row>
    <row r="62" spans="1:15" x14ac:dyDescent="0.2">
      <c r="A62" s="73"/>
      <c r="B62" s="13" t="s">
        <v>105</v>
      </c>
      <c r="C62" s="155"/>
      <c r="D62" s="13"/>
      <c r="E62" s="13"/>
      <c r="F62" s="115">
        <v>151</v>
      </c>
      <c r="G62" s="115"/>
      <c r="H62" s="115"/>
      <c r="I62" s="116">
        <v>63</v>
      </c>
      <c r="J62" s="116"/>
      <c r="K62" s="115"/>
      <c r="L62" s="115">
        <v>59</v>
      </c>
      <c r="M62" s="115"/>
      <c r="N62" s="154"/>
      <c r="O62" s="153">
        <f>SUM(F62:N62)</f>
        <v>273</v>
      </c>
    </row>
    <row r="63" spans="1:15" x14ac:dyDescent="0.2">
      <c r="A63" s="73"/>
      <c r="B63" s="13" t="s">
        <v>34</v>
      </c>
      <c r="C63" s="155"/>
      <c r="D63" s="13"/>
      <c r="E63" s="13"/>
      <c r="F63" s="115"/>
      <c r="G63" s="115">
        <v>0.01</v>
      </c>
      <c r="H63" s="116"/>
      <c r="I63" s="118"/>
      <c r="J63" s="115">
        <v>0.01</v>
      </c>
      <c r="K63" s="115">
        <v>0.01</v>
      </c>
      <c r="L63" s="115">
        <v>1.02</v>
      </c>
      <c r="M63" s="115"/>
      <c r="N63" s="154"/>
      <c r="O63" s="153">
        <f>SUM(G63:N63)</f>
        <v>1.05</v>
      </c>
    </row>
    <row r="64" spans="1:15" x14ac:dyDescent="0.2">
      <c r="A64" s="79"/>
      <c r="B64" s="12" t="s">
        <v>35</v>
      </c>
      <c r="C64" s="152"/>
      <c r="D64" s="12"/>
      <c r="E64" s="152">
        <v>200</v>
      </c>
      <c r="F64" s="151"/>
      <c r="G64" s="117"/>
      <c r="H64" s="117"/>
      <c r="I64" s="151"/>
      <c r="J64" s="117"/>
      <c r="K64" s="117"/>
      <c r="L64" s="117">
        <v>200</v>
      </c>
      <c r="M64" s="117"/>
      <c r="N64" s="150"/>
      <c r="O64" s="149">
        <f>SUM(C64:N64)</f>
        <v>400</v>
      </c>
    </row>
    <row r="65" spans="1:15" x14ac:dyDescent="0.2">
      <c r="A65" s="45"/>
      <c r="B65" s="12" t="s">
        <v>104</v>
      </c>
      <c r="C65" s="152">
        <v>216.45</v>
      </c>
      <c r="D65" s="152">
        <v>432.9</v>
      </c>
      <c r="E65" s="12"/>
      <c r="F65" s="151">
        <v>216.45</v>
      </c>
      <c r="G65" s="151">
        <v>216.45</v>
      </c>
      <c r="H65" s="117"/>
      <c r="I65" s="117"/>
      <c r="J65" s="117"/>
      <c r="K65" s="117"/>
      <c r="L65" s="117"/>
      <c r="M65" s="117"/>
      <c r="N65" s="150"/>
      <c r="O65" s="149">
        <f>SUM(C65:N65)</f>
        <v>1082.25</v>
      </c>
    </row>
    <row r="66" spans="1:15" x14ac:dyDescent="0.2">
      <c r="A66" s="133"/>
      <c r="B66" s="69" t="s">
        <v>32</v>
      </c>
      <c r="C66" s="12"/>
      <c r="D66" s="152">
        <v>6135</v>
      </c>
      <c r="E66" s="152"/>
      <c r="F66" s="151"/>
      <c r="G66" s="117"/>
      <c r="H66" s="117"/>
      <c r="I66" s="151"/>
      <c r="J66" s="117">
        <v>4530</v>
      </c>
      <c r="K66" s="117"/>
      <c r="L66" s="117"/>
      <c r="M66" s="117"/>
      <c r="N66" s="150"/>
      <c r="O66" s="149">
        <f>SUM(C66:N66)</f>
        <v>10665</v>
      </c>
    </row>
    <row r="67" spans="1:15" x14ac:dyDescent="0.2">
      <c r="A67" s="133"/>
      <c r="B67" s="69"/>
      <c r="C67" s="12"/>
      <c r="D67" s="12"/>
      <c r="E67" s="12"/>
      <c r="F67" s="117"/>
      <c r="G67" s="117"/>
      <c r="H67" s="117"/>
      <c r="I67" s="117"/>
      <c r="J67" s="117"/>
      <c r="K67" s="117"/>
      <c r="L67" s="117"/>
      <c r="M67" s="117"/>
      <c r="N67" s="150"/>
      <c r="O67" s="149">
        <f>SUM(F67:N67)</f>
        <v>0</v>
      </c>
    </row>
    <row r="68" spans="1:15" x14ac:dyDescent="0.2">
      <c r="A68" s="133"/>
      <c r="B68" s="69" t="s">
        <v>31</v>
      </c>
      <c r="C68" s="12"/>
      <c r="D68" s="12"/>
      <c r="E68" s="12"/>
      <c r="F68" s="117"/>
      <c r="G68" s="117"/>
      <c r="H68" s="117">
        <v>500</v>
      </c>
      <c r="I68" s="151"/>
      <c r="J68" s="117"/>
      <c r="K68" s="117"/>
      <c r="L68" s="117"/>
      <c r="M68" s="117"/>
      <c r="N68" s="150"/>
      <c r="O68" s="149">
        <f>SUM(F68:N68)</f>
        <v>500</v>
      </c>
    </row>
    <row r="69" spans="1:15" x14ac:dyDescent="0.2">
      <c r="A69" s="133"/>
      <c r="B69" s="69"/>
      <c r="C69" s="69"/>
      <c r="D69" s="69"/>
      <c r="E69" s="69"/>
      <c r="F69" s="132"/>
      <c r="G69" s="132"/>
      <c r="H69" s="132"/>
      <c r="I69" s="132"/>
      <c r="J69" s="132"/>
      <c r="K69" s="132"/>
      <c r="L69" s="132"/>
      <c r="M69" s="132"/>
      <c r="N69" s="148"/>
      <c r="O69" s="147">
        <f>SUM(I69:N69)</f>
        <v>0</v>
      </c>
    </row>
    <row r="70" spans="1:15" ht="13.5" thickBot="1" x14ac:dyDescent="0.25">
      <c r="A70" s="133"/>
      <c r="B70" s="69"/>
      <c r="C70" s="69"/>
      <c r="D70" s="69"/>
      <c r="E70" s="69"/>
      <c r="F70" s="146"/>
      <c r="G70" s="145"/>
      <c r="H70" s="145"/>
      <c r="I70" s="146"/>
      <c r="J70" s="145"/>
      <c r="K70" s="145"/>
      <c r="L70" s="145"/>
      <c r="M70" s="145"/>
      <c r="N70" s="144"/>
      <c r="O70" s="143"/>
    </row>
    <row r="71" spans="1:15" ht="13.5" thickBot="1" x14ac:dyDescent="0.25">
      <c r="A71" s="142"/>
      <c r="B71" s="129" t="s">
        <v>30</v>
      </c>
      <c r="C71" s="107">
        <f>C18+C22+C25+C33+C34+C45+C46+C53+C54+C61</f>
        <v>5399.28</v>
      </c>
      <c r="D71" s="107">
        <f>D18+D22+D25+D33+D34+D45+D46+D53+D54+D61</f>
        <v>74854.34</v>
      </c>
      <c r="E71" s="107">
        <f>E18+E22+E25+E33+E34+E45+E46+E53+E54+E61</f>
        <v>64515</v>
      </c>
      <c r="F71" s="107">
        <f>F18+F22+F25+F33+F34+F45+F46+F53+F54+F61</f>
        <v>52669.15</v>
      </c>
      <c r="G71" s="107">
        <f>G18+G25+G33+G34+G45+G46+G53+G54+G61</f>
        <v>52534.119999999995</v>
      </c>
      <c r="H71" s="107">
        <f t="shared" ref="H71:N71" si="8">H18+H22+H25+H33+H34+H45+H46+H53+H54+H61</f>
        <v>69332.989999999991</v>
      </c>
      <c r="I71" s="107">
        <f t="shared" si="8"/>
        <v>66524.5</v>
      </c>
      <c r="J71" s="107">
        <f t="shared" si="8"/>
        <v>78831.429999999993</v>
      </c>
      <c r="K71" s="107">
        <f t="shared" si="8"/>
        <v>78441.969999999987</v>
      </c>
      <c r="L71" s="107">
        <f t="shared" si="8"/>
        <v>53875.6</v>
      </c>
      <c r="M71" s="107">
        <f t="shared" si="8"/>
        <v>61811.540000000008</v>
      </c>
      <c r="N71" s="107">
        <f t="shared" si="8"/>
        <v>66447.299999999988</v>
      </c>
      <c r="O71" s="140">
        <f>SUM(C71:N71)</f>
        <v>725237.22</v>
      </c>
    </row>
    <row r="72" spans="1:15" ht="13.5" thickBot="1" x14ac:dyDescent="0.25">
      <c r="A72" s="50" t="s">
        <v>29</v>
      </c>
      <c r="B72" s="49" t="s">
        <v>103</v>
      </c>
      <c r="C72" s="139">
        <f>C73</f>
        <v>31050</v>
      </c>
      <c r="D72" s="49"/>
      <c r="E72" s="49"/>
      <c r="F72" s="105"/>
      <c r="G72" s="105"/>
      <c r="H72" s="107">
        <f>H73+H76+H77</f>
        <v>13880.46</v>
      </c>
      <c r="I72" s="107">
        <f>I73+I76</f>
        <v>5747</v>
      </c>
      <c r="J72" s="107">
        <f>J73+J77</f>
        <v>1600</v>
      </c>
      <c r="K72" s="107">
        <f>K73+K76+K77</f>
        <v>2850</v>
      </c>
      <c r="L72" s="106"/>
      <c r="M72" s="107">
        <f>M77+M86</f>
        <v>25690</v>
      </c>
      <c r="N72" s="141">
        <f>N77</f>
        <v>33000</v>
      </c>
      <c r="O72" s="140">
        <f>SUM(C72:N72)</f>
        <v>113817.45999999999</v>
      </c>
    </row>
    <row r="73" spans="1:15" ht="13.5" thickBot="1" x14ac:dyDescent="0.25">
      <c r="A73" s="50">
        <v>1</v>
      </c>
      <c r="B73" s="49" t="s">
        <v>16</v>
      </c>
      <c r="C73" s="139">
        <f>C74+C75</f>
        <v>31050</v>
      </c>
      <c r="D73" s="49"/>
      <c r="E73" s="49"/>
      <c r="F73" s="105"/>
      <c r="G73" s="105"/>
      <c r="H73" s="107">
        <f>H74+H75</f>
        <v>8046</v>
      </c>
      <c r="I73" s="107">
        <f>I74+I75</f>
        <v>5747</v>
      </c>
      <c r="J73" s="138">
        <f>J74+J75</f>
        <v>0</v>
      </c>
      <c r="K73" s="107">
        <f>K74+K75</f>
        <v>0</v>
      </c>
      <c r="L73" s="106"/>
      <c r="M73" s="105"/>
      <c r="N73" s="183"/>
      <c r="O73" s="188">
        <f>O74+O75</f>
        <v>44843</v>
      </c>
    </row>
    <row r="74" spans="1:15" x14ac:dyDescent="0.2">
      <c r="A74" s="74"/>
      <c r="B74" s="137" t="s">
        <v>15</v>
      </c>
      <c r="C74" s="136">
        <v>27000</v>
      </c>
      <c r="D74" s="74"/>
      <c r="E74" s="74"/>
      <c r="F74" s="115"/>
      <c r="G74" s="115"/>
      <c r="H74" s="116">
        <v>7000</v>
      </c>
      <c r="I74" s="116">
        <v>5000</v>
      </c>
      <c r="J74" s="116"/>
      <c r="K74" s="116"/>
      <c r="L74" s="102"/>
      <c r="M74" s="115"/>
      <c r="N74" s="154"/>
      <c r="O74" s="174">
        <f>SUM(C74:N74)</f>
        <v>39000</v>
      </c>
    </row>
    <row r="75" spans="1:15" ht="13.5" thickBot="1" x14ac:dyDescent="0.25">
      <c r="A75" s="133"/>
      <c r="B75" s="135" t="s">
        <v>14</v>
      </c>
      <c r="C75" s="134">
        <v>4050</v>
      </c>
      <c r="D75" s="133"/>
      <c r="E75" s="133"/>
      <c r="F75" s="130"/>
      <c r="G75" s="130"/>
      <c r="H75" s="132">
        <v>1046</v>
      </c>
      <c r="I75" s="132">
        <v>747</v>
      </c>
      <c r="J75" s="117"/>
      <c r="K75" s="117"/>
      <c r="L75" s="131"/>
      <c r="M75" s="130"/>
      <c r="N75" s="173"/>
      <c r="O75" s="189">
        <f>SUM(C75:N75)</f>
        <v>5843</v>
      </c>
    </row>
    <row r="76" spans="1:15" ht="13.5" thickBot="1" x14ac:dyDescent="0.25">
      <c r="A76" s="50">
        <v>2</v>
      </c>
      <c r="B76" s="49" t="s">
        <v>102</v>
      </c>
      <c r="C76" s="49"/>
      <c r="D76" s="49"/>
      <c r="E76" s="49"/>
      <c r="F76" s="105"/>
      <c r="G76" s="105"/>
      <c r="H76" s="107">
        <v>3034.46</v>
      </c>
      <c r="I76" s="107"/>
      <c r="J76" s="129"/>
      <c r="K76" s="107"/>
      <c r="L76" s="106"/>
      <c r="M76" s="105"/>
      <c r="N76" s="183"/>
      <c r="O76" s="188">
        <f>SUM(H76:N76)</f>
        <v>3034.46</v>
      </c>
    </row>
    <row r="77" spans="1:15" ht="13.5" thickBot="1" x14ac:dyDescent="0.25">
      <c r="A77" s="50">
        <v>3</v>
      </c>
      <c r="B77" s="128" t="s">
        <v>12</v>
      </c>
      <c r="C77" s="128"/>
      <c r="D77" s="128"/>
      <c r="E77" s="128"/>
      <c r="F77" s="127"/>
      <c r="G77" s="127"/>
      <c r="H77" s="125">
        <f>H78</f>
        <v>2800</v>
      </c>
      <c r="I77" s="125"/>
      <c r="J77" s="125">
        <f>J78+J79+J80</f>
        <v>1600</v>
      </c>
      <c r="K77" s="125">
        <f>K80</f>
        <v>2850</v>
      </c>
      <c r="L77" s="126"/>
      <c r="M77" s="125">
        <f>M82+M84+M81+M83</f>
        <v>24500</v>
      </c>
      <c r="N77" s="184">
        <f>N85</f>
        <v>33000</v>
      </c>
      <c r="O77" s="190">
        <f>O78+O79+O80+O81+O82+O83+O84+O85</f>
        <v>64750</v>
      </c>
    </row>
    <row r="78" spans="1:15" x14ac:dyDescent="0.2">
      <c r="A78" s="39"/>
      <c r="B78" s="124" t="s">
        <v>11</v>
      </c>
      <c r="C78" s="123"/>
      <c r="D78" s="123"/>
      <c r="E78" s="123"/>
      <c r="F78" s="119"/>
      <c r="G78" s="119"/>
      <c r="H78" s="122">
        <v>2800</v>
      </c>
      <c r="I78" s="122"/>
      <c r="J78" s="122"/>
      <c r="K78" s="121"/>
      <c r="L78" s="120"/>
      <c r="M78" s="119"/>
      <c r="N78" s="185"/>
      <c r="O78" s="191">
        <f>SUM(H78:N78)</f>
        <v>2800</v>
      </c>
    </row>
    <row r="79" spans="1:15" x14ac:dyDescent="0.2">
      <c r="A79" s="39"/>
      <c r="B79" s="13" t="s">
        <v>10</v>
      </c>
      <c r="C79" s="73"/>
      <c r="D79" s="73"/>
      <c r="E79" s="73"/>
      <c r="F79" s="115"/>
      <c r="G79" s="115"/>
      <c r="H79" s="116"/>
      <c r="I79" s="116"/>
      <c r="J79" s="116">
        <v>1600</v>
      </c>
      <c r="K79" s="118"/>
      <c r="L79" s="102"/>
      <c r="M79" s="115"/>
      <c r="N79" s="154"/>
      <c r="O79" s="174">
        <f>SUM(J79:N79)</f>
        <v>1600</v>
      </c>
    </row>
    <row r="80" spans="1:15" x14ac:dyDescent="0.2">
      <c r="A80" s="39"/>
      <c r="B80" s="12" t="s">
        <v>9</v>
      </c>
      <c r="C80" s="79"/>
      <c r="D80" s="79"/>
      <c r="E80" s="79"/>
      <c r="F80" s="87"/>
      <c r="G80" s="87"/>
      <c r="H80" s="117"/>
      <c r="I80" s="117"/>
      <c r="J80" s="117"/>
      <c r="K80" s="117">
        <v>2850</v>
      </c>
      <c r="L80" s="88"/>
      <c r="M80" s="87"/>
      <c r="N80" s="86"/>
      <c r="O80" s="101">
        <f>SUM(J80:N80)</f>
        <v>2850</v>
      </c>
    </row>
    <row r="81" spans="1:15" x14ac:dyDescent="0.2">
      <c r="A81" s="39"/>
      <c r="B81" s="13" t="s">
        <v>8</v>
      </c>
      <c r="C81" s="73"/>
      <c r="D81" s="73"/>
      <c r="E81" s="73"/>
      <c r="F81" s="115"/>
      <c r="G81" s="115"/>
      <c r="H81" s="116"/>
      <c r="I81" s="116"/>
      <c r="J81" s="116"/>
      <c r="K81" s="116"/>
      <c r="L81" s="102"/>
      <c r="M81" s="115">
        <v>1090</v>
      </c>
      <c r="N81" s="154"/>
      <c r="O81" s="174">
        <f>SUM(M81:N81)</f>
        <v>1090</v>
      </c>
    </row>
    <row r="82" spans="1:15" x14ac:dyDescent="0.2">
      <c r="A82" s="39"/>
      <c r="B82" s="13" t="s">
        <v>101</v>
      </c>
      <c r="C82" s="73"/>
      <c r="D82" s="73"/>
      <c r="E82" s="73"/>
      <c r="F82" s="115"/>
      <c r="G82" s="115"/>
      <c r="H82" s="115"/>
      <c r="I82" s="115"/>
      <c r="J82" s="115"/>
      <c r="K82" s="115"/>
      <c r="L82" s="102"/>
      <c r="M82" s="115">
        <v>17490</v>
      </c>
      <c r="N82" s="154"/>
      <c r="O82" s="174">
        <f>SUM(K82:N82)</f>
        <v>17490</v>
      </c>
    </row>
    <row r="83" spans="1:15" x14ac:dyDescent="0.2">
      <c r="A83" s="39"/>
      <c r="B83" s="12" t="s">
        <v>7</v>
      </c>
      <c r="C83" s="79"/>
      <c r="D83" s="79"/>
      <c r="E83" s="79"/>
      <c r="F83" s="87"/>
      <c r="G83" s="87"/>
      <c r="H83" s="87"/>
      <c r="I83" s="87"/>
      <c r="J83" s="87"/>
      <c r="K83" s="87"/>
      <c r="L83" s="88"/>
      <c r="M83" s="87">
        <v>430</v>
      </c>
      <c r="N83" s="86"/>
      <c r="O83" s="101">
        <f>SUM(M83:N83)</f>
        <v>430</v>
      </c>
    </row>
    <row r="84" spans="1:15" x14ac:dyDescent="0.2">
      <c r="A84" s="39"/>
      <c r="B84" s="114" t="s">
        <v>6</v>
      </c>
      <c r="C84" s="113"/>
      <c r="D84" s="113"/>
      <c r="E84" s="113"/>
      <c r="F84" s="111"/>
      <c r="G84" s="111"/>
      <c r="H84" s="111"/>
      <c r="I84" s="111"/>
      <c r="J84" s="111"/>
      <c r="K84" s="111"/>
      <c r="L84" s="112"/>
      <c r="M84" s="111">
        <v>5490</v>
      </c>
      <c r="N84" s="90"/>
      <c r="O84" s="192">
        <f>SUM(K84:N84)</f>
        <v>5490</v>
      </c>
    </row>
    <row r="85" spans="1:15" ht="13.5" thickBot="1" x14ac:dyDescent="0.25">
      <c r="A85" s="43"/>
      <c r="B85" s="110" t="s">
        <v>22</v>
      </c>
      <c r="C85" s="56"/>
      <c r="D85" s="56"/>
      <c r="E85" s="56"/>
      <c r="F85" s="108"/>
      <c r="G85" s="108"/>
      <c r="H85" s="108"/>
      <c r="I85" s="108"/>
      <c r="J85" s="108"/>
      <c r="K85" s="108"/>
      <c r="L85" s="109"/>
      <c r="M85" s="108"/>
      <c r="N85" s="186">
        <v>33000</v>
      </c>
      <c r="O85" s="175">
        <f>SUM(N85)</f>
        <v>33000</v>
      </c>
    </row>
    <row r="86" spans="1:15" ht="13.5" thickBot="1" x14ac:dyDescent="0.25">
      <c r="A86" s="50">
        <v>4</v>
      </c>
      <c r="B86" s="49" t="s">
        <v>5</v>
      </c>
      <c r="C86" s="49"/>
      <c r="D86" s="49"/>
      <c r="E86" s="49"/>
      <c r="F86" s="105"/>
      <c r="G86" s="105"/>
      <c r="H86" s="105"/>
      <c r="I86" s="105"/>
      <c r="J86" s="105"/>
      <c r="K86" s="105"/>
      <c r="L86" s="106"/>
      <c r="M86" s="107">
        <v>1190</v>
      </c>
      <c r="N86" s="183"/>
      <c r="O86" s="140">
        <f>SUM(H86:N86)</f>
        <v>1190</v>
      </c>
    </row>
    <row r="87" spans="1:15" ht="13.5" thickBot="1" x14ac:dyDescent="0.25">
      <c r="A87" s="50"/>
      <c r="B87" s="49"/>
      <c r="C87" s="49"/>
      <c r="D87" s="49"/>
      <c r="E87" s="49"/>
      <c r="F87" s="105"/>
      <c r="G87" s="105"/>
      <c r="H87" s="105"/>
      <c r="I87" s="105"/>
      <c r="J87" s="105"/>
      <c r="K87" s="105"/>
      <c r="L87" s="106"/>
      <c r="M87" s="105"/>
      <c r="N87" s="183"/>
      <c r="O87" s="188">
        <f>SUM(H87:N87)</f>
        <v>0</v>
      </c>
    </row>
    <row r="88" spans="1:15" x14ac:dyDescent="0.2">
      <c r="A88" s="104"/>
      <c r="B88" s="103" t="s">
        <v>100</v>
      </c>
      <c r="C88" s="103"/>
      <c r="D88" s="103"/>
      <c r="E88" s="103"/>
      <c r="F88" s="102"/>
      <c r="G88" s="102"/>
      <c r="H88" s="102"/>
      <c r="I88" s="102"/>
      <c r="J88" s="102"/>
      <c r="K88" s="102"/>
      <c r="L88" s="102"/>
      <c r="M88" s="102"/>
      <c r="N88" s="187"/>
      <c r="O88" s="193"/>
    </row>
    <row r="89" spans="1:15" x14ac:dyDescent="0.2">
      <c r="A89" s="89">
        <v>1</v>
      </c>
      <c r="B89" s="88" t="s">
        <v>99</v>
      </c>
      <c r="C89" s="87">
        <v>32687.15</v>
      </c>
      <c r="D89" s="88">
        <v>72214.75</v>
      </c>
      <c r="E89" s="87">
        <v>0</v>
      </c>
      <c r="F89" s="87">
        <v>37969.040000000001</v>
      </c>
      <c r="G89" s="87">
        <v>31258.43</v>
      </c>
      <c r="H89" s="87">
        <v>33769.480000000003</v>
      </c>
      <c r="I89" s="88">
        <v>69400.59</v>
      </c>
      <c r="J89" s="87">
        <v>26334.21</v>
      </c>
      <c r="K89" s="87">
        <v>0</v>
      </c>
      <c r="L89" s="87">
        <v>69608.100000000006</v>
      </c>
      <c r="M89" s="88">
        <v>37448.86</v>
      </c>
      <c r="N89" s="86">
        <v>0</v>
      </c>
      <c r="O89" s="101">
        <f t="shared" ref="O89:O95" si="9">SUM(C89:N89)</f>
        <v>410690.61</v>
      </c>
    </row>
    <row r="90" spans="1:15" x14ac:dyDescent="0.2">
      <c r="A90" s="89">
        <v>2</v>
      </c>
      <c r="B90" s="88" t="s">
        <v>98</v>
      </c>
      <c r="C90" s="87">
        <v>0</v>
      </c>
      <c r="D90" s="88">
        <v>34455.26</v>
      </c>
      <c r="E90" s="87">
        <v>41133.57</v>
      </c>
      <c r="F90" s="87">
        <v>36110.050000000003</v>
      </c>
      <c r="G90" s="87">
        <v>26122.16</v>
      </c>
      <c r="H90" s="87">
        <v>27658.78</v>
      </c>
      <c r="I90" s="88">
        <v>30436.48</v>
      </c>
      <c r="J90" s="88">
        <v>26271.360000000001</v>
      </c>
      <c r="K90" s="88">
        <v>26898.37</v>
      </c>
      <c r="L90" s="87">
        <v>27713.47</v>
      </c>
      <c r="M90" s="87">
        <v>32353.279999999999</v>
      </c>
      <c r="N90" s="86">
        <v>39062.199999999997</v>
      </c>
      <c r="O90" s="101">
        <f t="shared" si="9"/>
        <v>348214.98000000004</v>
      </c>
    </row>
    <row r="91" spans="1:15" x14ac:dyDescent="0.2">
      <c r="A91" s="89"/>
      <c r="B91" s="88" t="s">
        <v>97</v>
      </c>
      <c r="C91" s="87">
        <v>0</v>
      </c>
      <c r="D91" s="88">
        <v>7883.94</v>
      </c>
      <c r="E91" s="88">
        <v>6790.59</v>
      </c>
      <c r="F91" s="87">
        <v>7791.35</v>
      </c>
      <c r="G91" s="87">
        <v>5644.05</v>
      </c>
      <c r="H91" s="87">
        <v>5811.5</v>
      </c>
      <c r="I91" s="87">
        <v>5370.22</v>
      </c>
      <c r="J91" s="88">
        <v>4748.4799999999996</v>
      </c>
      <c r="K91" s="88">
        <v>5877.08</v>
      </c>
      <c r="L91" s="88">
        <v>5513.42</v>
      </c>
      <c r="M91" s="87">
        <v>6644.11</v>
      </c>
      <c r="N91" s="86">
        <v>8263.86</v>
      </c>
      <c r="O91" s="101">
        <f t="shared" si="9"/>
        <v>70338.599999999991</v>
      </c>
    </row>
    <row r="92" spans="1:15" x14ac:dyDescent="0.2">
      <c r="A92" s="89">
        <v>3</v>
      </c>
      <c r="B92" s="88" t="s">
        <v>96</v>
      </c>
      <c r="C92" s="87">
        <v>162628.92000000001</v>
      </c>
      <c r="D92" s="88">
        <v>113902.67</v>
      </c>
      <c r="E92" s="88">
        <v>200314.71</v>
      </c>
      <c r="F92" s="87">
        <v>160171.14000000001</v>
      </c>
      <c r="G92" s="87">
        <v>71106.28</v>
      </c>
      <c r="H92" s="87">
        <v>16437.150000000001</v>
      </c>
      <c r="I92" s="87">
        <v>38583.07</v>
      </c>
      <c r="J92" s="87">
        <v>17533.61</v>
      </c>
      <c r="K92" s="88">
        <v>22013.51</v>
      </c>
      <c r="L92" s="87">
        <v>32399.69</v>
      </c>
      <c r="M92" s="88">
        <v>60986.06</v>
      </c>
      <c r="N92" s="92">
        <v>103426.02</v>
      </c>
      <c r="O92" s="101">
        <f t="shared" si="9"/>
        <v>999502.83000000007</v>
      </c>
    </row>
    <row r="93" spans="1:15" x14ac:dyDescent="0.2">
      <c r="A93" s="89">
        <v>4</v>
      </c>
      <c r="B93" s="88" t="s">
        <v>95</v>
      </c>
      <c r="C93" s="87">
        <v>0</v>
      </c>
      <c r="D93" s="87">
        <v>4995</v>
      </c>
      <c r="E93" s="87">
        <v>4995</v>
      </c>
      <c r="F93" s="87">
        <v>4995</v>
      </c>
      <c r="G93" s="87">
        <v>4995</v>
      </c>
      <c r="H93" s="87">
        <v>4995</v>
      </c>
      <c r="I93" s="87">
        <v>5256</v>
      </c>
      <c r="J93" s="87">
        <v>5256</v>
      </c>
      <c r="K93" s="87">
        <v>5256</v>
      </c>
      <c r="L93" s="87">
        <v>5256</v>
      </c>
      <c r="M93" s="87">
        <v>5256</v>
      </c>
      <c r="N93" s="86">
        <v>10512</v>
      </c>
      <c r="O93" s="101">
        <f t="shared" si="9"/>
        <v>61767</v>
      </c>
    </row>
    <row r="94" spans="1:15" x14ac:dyDescent="0.2">
      <c r="A94" s="89">
        <v>5</v>
      </c>
      <c r="B94" s="88" t="s">
        <v>94</v>
      </c>
      <c r="C94" s="87">
        <v>2955</v>
      </c>
      <c r="D94" s="87">
        <v>2955</v>
      </c>
      <c r="E94" s="87">
        <v>2955</v>
      </c>
      <c r="F94" s="87">
        <v>2955</v>
      </c>
      <c r="G94" s="87">
        <v>2955</v>
      </c>
      <c r="H94" s="87">
        <v>2955</v>
      </c>
      <c r="I94" s="87">
        <v>2955</v>
      </c>
      <c r="J94" s="87">
        <v>2970</v>
      </c>
      <c r="K94" s="87">
        <v>2970</v>
      </c>
      <c r="L94" s="87">
        <v>2970</v>
      </c>
      <c r="M94" s="87">
        <v>2970</v>
      </c>
      <c r="N94" s="86">
        <v>2970</v>
      </c>
      <c r="O94" s="101">
        <f t="shared" si="9"/>
        <v>35535</v>
      </c>
    </row>
    <row r="95" spans="1:15" x14ac:dyDescent="0.2">
      <c r="A95" s="89"/>
      <c r="B95" s="93" t="s">
        <v>93</v>
      </c>
      <c r="C95" s="100">
        <f t="shared" ref="C95:H95" si="10">SUM(C89:C94)</f>
        <v>198271.07</v>
      </c>
      <c r="D95" s="93">
        <f t="shared" si="10"/>
        <v>236406.62</v>
      </c>
      <c r="E95" s="100">
        <f t="shared" si="10"/>
        <v>256188.87</v>
      </c>
      <c r="F95" s="100">
        <f t="shared" si="10"/>
        <v>249991.58000000002</v>
      </c>
      <c r="G95" s="100">
        <f t="shared" si="10"/>
        <v>142080.91999999998</v>
      </c>
      <c r="H95" s="100">
        <f t="shared" si="10"/>
        <v>91626.91</v>
      </c>
      <c r="I95" s="100">
        <f>I89+I90+I92+I93+I94+I91</f>
        <v>152001.35999999999</v>
      </c>
      <c r="J95" s="100">
        <f>J89+J90+J91+J92+J93+J94</f>
        <v>83113.66</v>
      </c>
      <c r="K95" s="100">
        <f>K89+K90+K91+K92+K93+K94</f>
        <v>63014.959999999992</v>
      </c>
      <c r="L95" s="93">
        <f>SUM(L89:L94)</f>
        <v>143460.68</v>
      </c>
      <c r="M95" s="93">
        <f>SUM(M89:M94)</f>
        <v>145658.31</v>
      </c>
      <c r="N95" s="99">
        <f>N89+N90+N91+N92+N93+N94</f>
        <v>164234.08000000002</v>
      </c>
      <c r="O95" s="95">
        <f t="shared" si="9"/>
        <v>1926049.02</v>
      </c>
    </row>
    <row r="96" spans="1:15" x14ac:dyDescent="0.2">
      <c r="A96" s="89"/>
      <c r="B96" s="98" t="s">
        <v>92</v>
      </c>
      <c r="C96" s="97">
        <f>C71+C95+C73</f>
        <v>234720.35</v>
      </c>
      <c r="D96" s="97">
        <f>D71+D95</f>
        <v>311260.95999999996</v>
      </c>
      <c r="E96" s="97">
        <f>E71+E95</f>
        <v>320703.87</v>
      </c>
      <c r="F96" s="97">
        <f>F71+F95</f>
        <v>302660.73000000004</v>
      </c>
      <c r="G96" s="97">
        <f>G71+G95</f>
        <v>194615.03999999998</v>
      </c>
      <c r="H96" s="97">
        <f>H71+H95+H72</f>
        <v>174840.36</v>
      </c>
      <c r="I96" s="97">
        <f>I71+I95+I72</f>
        <v>224272.86</v>
      </c>
      <c r="J96" s="97">
        <f>J71+J95+J72</f>
        <v>163545.09</v>
      </c>
      <c r="K96" s="97">
        <f>K71+K95+K72</f>
        <v>144306.93</v>
      </c>
      <c r="L96" s="97">
        <f>L71+L95</f>
        <v>197336.28</v>
      </c>
      <c r="M96" s="97">
        <f>M71+M95+M72</f>
        <v>233159.85</v>
      </c>
      <c r="N96" s="97">
        <f>N71+N95+N72</f>
        <v>263681.38</v>
      </c>
      <c r="O96" s="96">
        <f>O71+O95+O72</f>
        <v>2765103.7</v>
      </c>
    </row>
    <row r="97" spans="1:15" x14ac:dyDescent="0.2">
      <c r="A97" s="89"/>
      <c r="B97" s="88" t="s">
        <v>91</v>
      </c>
      <c r="C97" s="87">
        <f t="shared" ref="C97:O97" si="11">C16-C96</f>
        <v>41726.229999999952</v>
      </c>
      <c r="D97" s="87">
        <f t="shared" si="11"/>
        <v>19288.349999999977</v>
      </c>
      <c r="E97" s="87">
        <f t="shared" si="11"/>
        <v>57163.869999999995</v>
      </c>
      <c r="F97" s="87">
        <f t="shared" si="11"/>
        <v>52657.859999999928</v>
      </c>
      <c r="G97" s="87">
        <f t="shared" si="11"/>
        <v>34752.72000000003</v>
      </c>
      <c r="H97" s="87">
        <f t="shared" si="11"/>
        <v>32786.649999999994</v>
      </c>
      <c r="I97" s="87">
        <f t="shared" si="11"/>
        <v>67680.790000000037</v>
      </c>
      <c r="J97" s="87">
        <f t="shared" si="11"/>
        <v>38557.330000000016</v>
      </c>
      <c r="K97" s="87">
        <f t="shared" si="11"/>
        <v>40713.949999999983</v>
      </c>
      <c r="L97" s="87">
        <f t="shared" si="11"/>
        <v>59737.810000000027</v>
      </c>
      <c r="M97" s="87">
        <f t="shared" si="11"/>
        <v>16903.850000000006</v>
      </c>
      <c r="N97" s="87">
        <f t="shared" si="11"/>
        <v>73948.709999999963</v>
      </c>
      <c r="O97" s="95">
        <f t="shared" si="11"/>
        <v>73948.709999999497</v>
      </c>
    </row>
    <row r="98" spans="1:15" x14ac:dyDescent="0.2">
      <c r="A98" s="89"/>
      <c r="B98" s="94" t="s">
        <v>90</v>
      </c>
      <c r="C98" s="88"/>
      <c r="D98" s="88"/>
      <c r="E98" s="88"/>
      <c r="F98" s="93"/>
      <c r="G98" s="93"/>
      <c r="H98" s="93"/>
      <c r="I98" s="93"/>
      <c r="J98" s="93"/>
      <c r="K98" s="88"/>
      <c r="L98" s="88"/>
      <c r="M98" s="88"/>
      <c r="N98" s="92"/>
      <c r="O98" s="91"/>
    </row>
    <row r="99" spans="1:15" x14ac:dyDescent="0.2">
      <c r="A99" s="89"/>
      <c r="B99" s="88" t="s">
        <v>89</v>
      </c>
      <c r="C99" s="88">
        <v>41006.33</v>
      </c>
      <c r="D99" s="87">
        <v>18050.8</v>
      </c>
      <c r="E99" s="87">
        <v>56362.32</v>
      </c>
      <c r="F99" s="88">
        <v>53055.11</v>
      </c>
      <c r="G99" s="88">
        <v>33043.17</v>
      </c>
      <c r="H99" s="88">
        <v>32007.35</v>
      </c>
      <c r="I99" s="88">
        <v>65388.99</v>
      </c>
      <c r="J99" s="88">
        <v>38035.53</v>
      </c>
      <c r="K99" s="88">
        <v>40007.65</v>
      </c>
      <c r="L99" s="88">
        <v>59387.76</v>
      </c>
      <c r="M99" s="87">
        <v>16138.2</v>
      </c>
      <c r="N99" s="86">
        <v>73763.06</v>
      </c>
      <c r="O99" s="90"/>
    </row>
    <row r="100" spans="1:15" x14ac:dyDescent="0.2">
      <c r="A100" s="89"/>
      <c r="B100" s="88" t="s">
        <v>88</v>
      </c>
      <c r="C100" s="87">
        <v>719.9</v>
      </c>
      <c r="D100" s="87">
        <v>873.45</v>
      </c>
      <c r="E100" s="87">
        <v>73.45</v>
      </c>
      <c r="F100" s="87">
        <v>73.45</v>
      </c>
      <c r="G100" s="87">
        <v>518.45000000000005</v>
      </c>
      <c r="H100" s="87">
        <v>316.2</v>
      </c>
      <c r="I100" s="87">
        <v>787.2</v>
      </c>
      <c r="J100" s="87">
        <v>699.2</v>
      </c>
      <c r="K100" s="87">
        <v>498.5</v>
      </c>
      <c r="L100" s="88">
        <v>350.05</v>
      </c>
      <c r="M100" s="87">
        <v>724.45</v>
      </c>
      <c r="N100" s="86">
        <v>185.65</v>
      </c>
      <c r="O100" s="90"/>
    </row>
    <row r="101" spans="1:15" x14ac:dyDescent="0.2">
      <c r="A101" s="89"/>
      <c r="B101" s="88" t="s">
        <v>87</v>
      </c>
      <c r="C101" s="87">
        <v>0</v>
      </c>
      <c r="D101" s="87">
        <v>364.1</v>
      </c>
      <c r="E101" s="87">
        <v>728.1</v>
      </c>
      <c r="F101" s="87">
        <v>-470.7</v>
      </c>
      <c r="G101" s="87">
        <v>1191.0999999999999</v>
      </c>
      <c r="H101" s="87">
        <v>463.1</v>
      </c>
      <c r="I101" s="87">
        <v>1504.6</v>
      </c>
      <c r="J101" s="87">
        <v>-177.4</v>
      </c>
      <c r="K101" s="87">
        <v>207.8</v>
      </c>
      <c r="L101" s="87">
        <v>0</v>
      </c>
      <c r="M101" s="87">
        <v>41.2</v>
      </c>
      <c r="N101" s="86">
        <v>0</v>
      </c>
      <c r="O101" s="90"/>
    </row>
    <row r="102" spans="1:15" x14ac:dyDescent="0.2">
      <c r="A102" s="89"/>
      <c r="B102" s="88" t="s">
        <v>86</v>
      </c>
      <c r="C102" s="87">
        <f>SUM(C99:C101)</f>
        <v>41726.230000000003</v>
      </c>
      <c r="D102" s="88">
        <f>SUM(D99:D101)</f>
        <v>19288.349999999999</v>
      </c>
      <c r="E102" s="87">
        <f t="shared" ref="E102:N102" si="12">E99+E100+E101</f>
        <v>57163.869999999995</v>
      </c>
      <c r="F102" s="87">
        <f t="shared" si="12"/>
        <v>52657.86</v>
      </c>
      <c r="G102" s="87">
        <f t="shared" si="12"/>
        <v>34752.719999999994</v>
      </c>
      <c r="H102" s="87">
        <f t="shared" si="12"/>
        <v>32786.65</v>
      </c>
      <c r="I102" s="87">
        <f t="shared" si="12"/>
        <v>67680.790000000008</v>
      </c>
      <c r="J102" s="87">
        <f t="shared" si="12"/>
        <v>38557.329999999994</v>
      </c>
      <c r="K102" s="87">
        <f t="shared" si="12"/>
        <v>40713.950000000004</v>
      </c>
      <c r="L102" s="87">
        <f t="shared" si="12"/>
        <v>59737.810000000005</v>
      </c>
      <c r="M102" s="87">
        <f t="shared" si="12"/>
        <v>16903.850000000002</v>
      </c>
      <c r="N102" s="86">
        <f t="shared" si="12"/>
        <v>73948.709999999992</v>
      </c>
      <c r="O102" s="85"/>
    </row>
    <row r="105" spans="1:15" x14ac:dyDescent="0.2">
      <c r="B105" s="196" t="s">
        <v>160</v>
      </c>
    </row>
    <row r="108" spans="1:15" x14ac:dyDescent="0.2">
      <c r="B108" s="197" t="s">
        <v>161</v>
      </c>
    </row>
    <row r="110" spans="1:15" x14ac:dyDescent="0.2">
      <c r="D110" s="198" t="s">
        <v>162</v>
      </c>
    </row>
  </sheetData>
  <pageMargins left="0.51181102362204722" right="0.31496062992125984" top="0.74803149606299213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52" workbookViewId="0">
      <selection activeCell="E65" sqref="E65"/>
    </sheetView>
  </sheetViews>
  <sheetFormatPr defaultRowHeight="12.75" x14ac:dyDescent="0.2"/>
  <cols>
    <col min="1" max="1" width="4.28515625" customWidth="1"/>
    <col min="2" max="2" width="40.140625" customWidth="1"/>
    <col min="3" max="4" width="11.140625" customWidth="1"/>
    <col min="5" max="5" width="13.28515625" customWidth="1"/>
  </cols>
  <sheetData>
    <row r="1" spans="1:5" x14ac:dyDescent="0.2">
      <c r="A1" s="9"/>
      <c r="B1" s="81" t="s">
        <v>85</v>
      </c>
      <c r="C1" s="84"/>
      <c r="D1" s="83" t="s">
        <v>84</v>
      </c>
      <c r="E1" s="82"/>
    </row>
    <row r="2" spans="1:5" x14ac:dyDescent="0.2">
      <c r="A2" s="9"/>
      <c r="B2" s="81" t="s">
        <v>83</v>
      </c>
      <c r="C2" s="9" t="s">
        <v>82</v>
      </c>
      <c r="D2" s="9" t="s">
        <v>82</v>
      </c>
      <c r="E2" s="58" t="s">
        <v>81</v>
      </c>
    </row>
    <row r="3" spans="1:5" x14ac:dyDescent="0.2">
      <c r="A3" s="9"/>
      <c r="B3" s="81"/>
      <c r="C3" s="9" t="s">
        <v>80</v>
      </c>
      <c r="D3" s="9" t="s">
        <v>79</v>
      </c>
      <c r="E3" s="80"/>
    </row>
    <row r="4" spans="1:5" x14ac:dyDescent="0.2">
      <c r="A4" s="79" t="s">
        <v>78</v>
      </c>
      <c r="B4" s="79" t="s">
        <v>77</v>
      </c>
      <c r="C4" s="79"/>
      <c r="D4" s="79"/>
      <c r="E4" s="79"/>
    </row>
    <row r="5" spans="1:5" x14ac:dyDescent="0.2">
      <c r="A5" s="9" t="s">
        <v>76</v>
      </c>
      <c r="B5" s="9" t="s">
        <v>75</v>
      </c>
      <c r="C5" s="78">
        <v>62670</v>
      </c>
      <c r="D5" s="78">
        <f>C5*12</f>
        <v>752040</v>
      </c>
      <c r="E5" s="44">
        <v>737149.12</v>
      </c>
    </row>
    <row r="6" spans="1:5" ht="13.5" thickBot="1" x14ac:dyDescent="0.25">
      <c r="A6" s="77"/>
      <c r="B6" s="76" t="s">
        <v>74</v>
      </c>
      <c r="C6" s="75">
        <f>SUM(C5:C5)</f>
        <v>62670</v>
      </c>
      <c r="D6" s="75">
        <f>SUM(D5:D5)</f>
        <v>752040</v>
      </c>
      <c r="E6" s="75">
        <f>SUM(E5:E5)</f>
        <v>737149.12</v>
      </c>
    </row>
    <row r="7" spans="1:5" x14ac:dyDescent="0.2">
      <c r="A7" s="74" t="s">
        <v>73</v>
      </c>
      <c r="B7" s="73" t="s">
        <v>72</v>
      </c>
      <c r="C7" s="72"/>
      <c r="D7" s="72"/>
      <c r="E7" s="72"/>
    </row>
    <row r="8" spans="1:5" ht="13.5" thickBot="1" x14ac:dyDescent="0.25">
      <c r="A8" s="60">
        <v>1</v>
      </c>
      <c r="B8" s="60" t="s">
        <v>71</v>
      </c>
      <c r="C8" s="40">
        <v>34150</v>
      </c>
      <c r="D8" s="40">
        <f>C8*12</f>
        <v>409800</v>
      </c>
      <c r="E8" s="40">
        <f>E9+E10+E11</f>
        <v>381392</v>
      </c>
    </row>
    <row r="9" spans="1:5" x14ac:dyDescent="0.2">
      <c r="A9" s="71"/>
      <c r="B9" s="63" t="s">
        <v>70</v>
      </c>
      <c r="C9" s="10"/>
      <c r="D9" s="10"/>
      <c r="E9" s="62">
        <v>302405</v>
      </c>
    </row>
    <row r="10" spans="1:5" x14ac:dyDescent="0.2">
      <c r="A10" s="14"/>
      <c r="B10" s="14" t="s">
        <v>69</v>
      </c>
      <c r="C10" s="6"/>
      <c r="D10" s="6"/>
      <c r="E10" s="57">
        <v>24080</v>
      </c>
    </row>
    <row r="11" spans="1:5" x14ac:dyDescent="0.2">
      <c r="A11" s="27"/>
      <c r="B11" s="14" t="s">
        <v>14</v>
      </c>
      <c r="C11" s="25"/>
      <c r="D11" s="25"/>
      <c r="E11" s="70">
        <v>54907</v>
      </c>
    </row>
    <row r="12" spans="1:5" ht="13.5" thickBot="1" x14ac:dyDescent="0.25">
      <c r="A12" s="60">
        <v>2</v>
      </c>
      <c r="B12" s="60" t="s">
        <v>68</v>
      </c>
      <c r="C12" s="40">
        <v>2200</v>
      </c>
      <c r="D12" s="40">
        <f>C12*12</f>
        <v>26400</v>
      </c>
      <c r="E12" s="40">
        <f>E13+E14</f>
        <v>19076</v>
      </c>
    </row>
    <row r="13" spans="1:5" x14ac:dyDescent="0.2">
      <c r="A13" s="15"/>
      <c r="B13" s="15" t="s">
        <v>67</v>
      </c>
      <c r="C13" s="10"/>
      <c r="D13" s="10"/>
      <c r="E13" s="10">
        <v>17701</v>
      </c>
    </row>
    <row r="14" spans="1:5" x14ac:dyDescent="0.2">
      <c r="A14" s="14"/>
      <c r="B14" s="14" t="s">
        <v>14</v>
      </c>
      <c r="C14" s="6"/>
      <c r="D14" s="6"/>
      <c r="E14" s="6">
        <v>1375</v>
      </c>
    </row>
    <row r="15" spans="1:5" ht="13.5" thickBot="1" x14ac:dyDescent="0.25">
      <c r="A15" s="59">
        <v>4</v>
      </c>
      <c r="B15" s="60" t="s">
        <v>66</v>
      </c>
      <c r="C15" s="40">
        <v>10920</v>
      </c>
      <c r="D15" s="40">
        <f>C15*12</f>
        <v>131040</v>
      </c>
      <c r="E15" s="40">
        <f>E17+E18+E20+E21+E19</f>
        <v>139263.59000000003</v>
      </c>
    </row>
    <row r="16" spans="1:5" x14ac:dyDescent="0.2">
      <c r="A16" s="15"/>
      <c r="B16" s="15" t="s">
        <v>58</v>
      </c>
      <c r="C16" s="10"/>
      <c r="D16" s="10"/>
      <c r="E16" s="68"/>
    </row>
    <row r="17" spans="1:5" x14ac:dyDescent="0.2">
      <c r="A17" s="14"/>
      <c r="B17" s="14" t="s">
        <v>65</v>
      </c>
      <c r="C17" s="6"/>
      <c r="D17" s="6"/>
      <c r="E17" s="6">
        <v>89523.24</v>
      </c>
    </row>
    <row r="18" spans="1:5" x14ac:dyDescent="0.2">
      <c r="A18" s="14"/>
      <c r="B18" s="14" t="s">
        <v>64</v>
      </c>
      <c r="C18" s="6"/>
      <c r="D18" s="6"/>
      <c r="E18" s="6">
        <v>12574.68</v>
      </c>
    </row>
    <row r="19" spans="1:5" x14ac:dyDescent="0.2">
      <c r="A19" s="27"/>
      <c r="B19" s="27" t="s">
        <v>63</v>
      </c>
      <c r="C19" s="25"/>
      <c r="D19" s="25"/>
      <c r="E19" s="25">
        <v>11968.43</v>
      </c>
    </row>
    <row r="20" spans="1:5" x14ac:dyDescent="0.2">
      <c r="A20" s="27"/>
      <c r="B20" s="69" t="s">
        <v>62</v>
      </c>
      <c r="C20" s="25"/>
      <c r="D20" s="25"/>
      <c r="E20" s="25">
        <v>825.41</v>
      </c>
    </row>
    <row r="21" spans="1:5" x14ac:dyDescent="0.2">
      <c r="A21" s="27"/>
      <c r="B21" s="69" t="s">
        <v>61</v>
      </c>
      <c r="C21" s="25"/>
      <c r="D21" s="25"/>
      <c r="E21" s="25">
        <v>24371.83</v>
      </c>
    </row>
    <row r="22" spans="1:5" ht="13.5" thickBot="1" x14ac:dyDescent="0.25">
      <c r="A22" s="60">
        <v>5</v>
      </c>
      <c r="B22" s="60" t="s">
        <v>60</v>
      </c>
      <c r="C22" s="40">
        <v>2000</v>
      </c>
      <c r="D22" s="40">
        <f>C22*12</f>
        <v>24000</v>
      </c>
      <c r="E22" s="40">
        <v>22181.65</v>
      </c>
    </row>
    <row r="23" spans="1:5" ht="13.5" thickBot="1" x14ac:dyDescent="0.25">
      <c r="A23" s="24">
        <v>6</v>
      </c>
      <c r="B23" s="65" t="s">
        <v>59</v>
      </c>
      <c r="C23" s="22">
        <v>1300</v>
      </c>
      <c r="D23" s="22">
        <f>C23*12</f>
        <v>15600</v>
      </c>
      <c r="E23" s="22">
        <f>E25+E26+E27+E28+E29+E30+E31</f>
        <v>36889</v>
      </c>
    </row>
    <row r="24" spans="1:5" x14ac:dyDescent="0.2">
      <c r="A24" s="63"/>
      <c r="B24" s="15" t="s">
        <v>58</v>
      </c>
      <c r="C24" s="10"/>
      <c r="D24" s="10"/>
      <c r="E24" s="68"/>
    </row>
    <row r="25" spans="1:5" x14ac:dyDescent="0.2">
      <c r="A25" s="14"/>
      <c r="B25" s="14" t="s">
        <v>57</v>
      </c>
      <c r="C25" s="6"/>
      <c r="D25" s="6"/>
      <c r="E25" s="6">
        <v>14625</v>
      </c>
    </row>
    <row r="26" spans="1:5" x14ac:dyDescent="0.2">
      <c r="A26" s="14"/>
      <c r="B26" s="14" t="s">
        <v>56</v>
      </c>
      <c r="C26" s="6"/>
      <c r="D26" s="6"/>
      <c r="E26" s="6">
        <v>129.19999999999999</v>
      </c>
    </row>
    <row r="27" spans="1:5" x14ac:dyDescent="0.2">
      <c r="A27" s="14"/>
      <c r="B27" s="14" t="s">
        <v>55</v>
      </c>
      <c r="C27" s="6"/>
      <c r="D27" s="6"/>
      <c r="E27" s="6">
        <v>7088.4</v>
      </c>
    </row>
    <row r="28" spans="1:5" x14ac:dyDescent="0.2">
      <c r="A28" s="14"/>
      <c r="B28" s="14" t="s">
        <v>54</v>
      </c>
      <c r="C28" s="6"/>
      <c r="D28" s="6"/>
      <c r="E28" s="6">
        <v>2292.9</v>
      </c>
    </row>
    <row r="29" spans="1:5" x14ac:dyDescent="0.2">
      <c r="A29" s="58"/>
      <c r="B29" s="14" t="s">
        <v>53</v>
      </c>
      <c r="C29" s="44"/>
      <c r="D29" s="44"/>
      <c r="E29" s="6">
        <v>2549</v>
      </c>
    </row>
    <row r="30" spans="1:5" x14ac:dyDescent="0.2">
      <c r="A30" s="67"/>
      <c r="B30" s="27" t="s">
        <v>52</v>
      </c>
      <c r="C30" s="66"/>
      <c r="D30" s="66"/>
      <c r="E30" s="25">
        <v>1504.5</v>
      </c>
    </row>
    <row r="31" spans="1:5" x14ac:dyDescent="0.2">
      <c r="A31" s="67"/>
      <c r="B31" s="27" t="s">
        <v>51</v>
      </c>
      <c r="C31" s="66"/>
      <c r="D31" s="66"/>
      <c r="E31" s="25">
        <v>8700</v>
      </c>
    </row>
    <row r="32" spans="1:5" ht="13.5" thickBot="1" x14ac:dyDescent="0.25">
      <c r="A32" s="59">
        <v>7</v>
      </c>
      <c r="B32" s="60" t="s">
        <v>50</v>
      </c>
      <c r="C32" s="40">
        <v>7500</v>
      </c>
      <c r="D32" s="40">
        <f>C32*12</f>
        <v>90000</v>
      </c>
      <c r="E32" s="40">
        <v>73929.899999999994</v>
      </c>
    </row>
    <row r="33" spans="1:5" ht="13.5" thickBot="1" x14ac:dyDescent="0.25">
      <c r="A33" s="24">
        <v>8</v>
      </c>
      <c r="B33" s="65" t="s">
        <v>49</v>
      </c>
      <c r="C33" s="22">
        <v>350</v>
      </c>
      <c r="D33" s="22">
        <f>C33*12</f>
        <v>4200</v>
      </c>
      <c r="E33" s="64">
        <f>E34+E35+E36+E37</f>
        <v>3883.0800000000004</v>
      </c>
    </row>
    <row r="34" spans="1:5" x14ac:dyDescent="0.2">
      <c r="A34" s="63"/>
      <c r="B34" s="15" t="s">
        <v>48</v>
      </c>
      <c r="C34" s="10"/>
      <c r="D34" s="10"/>
      <c r="E34" s="62">
        <v>2086.8000000000002</v>
      </c>
    </row>
    <row r="35" spans="1:5" x14ac:dyDescent="0.2">
      <c r="A35" s="9"/>
      <c r="B35" s="14" t="s">
        <v>47</v>
      </c>
      <c r="C35" s="6"/>
      <c r="D35" s="6"/>
      <c r="E35" s="57">
        <v>254.28</v>
      </c>
    </row>
    <row r="36" spans="1:5" x14ac:dyDescent="0.2">
      <c r="A36" s="9"/>
      <c r="B36" s="14" t="s">
        <v>46</v>
      </c>
      <c r="C36" s="6"/>
      <c r="D36" s="6"/>
      <c r="E36" s="57">
        <v>66</v>
      </c>
    </row>
    <row r="37" spans="1:5" x14ac:dyDescent="0.2">
      <c r="A37" s="9"/>
      <c r="B37" s="14" t="s">
        <v>45</v>
      </c>
      <c r="C37" s="6"/>
      <c r="D37" s="6"/>
      <c r="E37" s="6">
        <v>1476</v>
      </c>
    </row>
    <row r="38" spans="1:5" ht="13.5" thickBot="1" x14ac:dyDescent="0.25">
      <c r="A38" s="59">
        <v>9</v>
      </c>
      <c r="B38" s="59" t="s">
        <v>44</v>
      </c>
      <c r="C38" s="40">
        <v>200</v>
      </c>
      <c r="D38" s="40">
        <f t="shared" ref="D38:D46" si="0">C38*12</f>
        <v>2400</v>
      </c>
      <c r="E38" s="40">
        <v>1884</v>
      </c>
    </row>
    <row r="39" spans="1:5" ht="13.5" thickBot="1" x14ac:dyDescent="0.25">
      <c r="A39" s="24">
        <v>12</v>
      </c>
      <c r="B39" s="24" t="s">
        <v>43</v>
      </c>
      <c r="C39" s="22">
        <f>C40+C41+C42+C43+C44+C45</f>
        <v>3450</v>
      </c>
      <c r="D39" s="40">
        <f t="shared" si="0"/>
        <v>41400</v>
      </c>
      <c r="E39" s="22">
        <f>E40+E42+E43+E45+E44</f>
        <v>33816.699999999997</v>
      </c>
    </row>
    <row r="40" spans="1:5" x14ac:dyDescent="0.2">
      <c r="A40" s="15"/>
      <c r="B40" s="15" t="s">
        <v>42</v>
      </c>
      <c r="C40" s="10">
        <v>2000</v>
      </c>
      <c r="D40" s="61">
        <f t="shared" si="0"/>
        <v>24000</v>
      </c>
      <c r="E40" s="10">
        <v>22059.7</v>
      </c>
    </row>
    <row r="41" spans="1:5" x14ac:dyDescent="0.2">
      <c r="A41" s="14"/>
      <c r="B41" s="14" t="s">
        <v>41</v>
      </c>
      <c r="C41" s="6">
        <v>200</v>
      </c>
      <c r="D41" s="6">
        <f t="shared" si="0"/>
        <v>2400</v>
      </c>
      <c r="E41" s="6">
        <v>0</v>
      </c>
    </row>
    <row r="42" spans="1:5" x14ac:dyDescent="0.2">
      <c r="A42" s="14"/>
      <c r="B42" s="14" t="s">
        <v>40</v>
      </c>
      <c r="C42" s="6">
        <v>600</v>
      </c>
      <c r="D42" s="6">
        <f t="shared" si="0"/>
        <v>7200</v>
      </c>
      <c r="E42" s="6">
        <v>5000</v>
      </c>
    </row>
    <row r="43" spans="1:5" x14ac:dyDescent="0.2">
      <c r="A43" s="14"/>
      <c r="B43" s="14" t="s">
        <v>39</v>
      </c>
      <c r="C43" s="6">
        <v>150</v>
      </c>
      <c r="D43" s="6">
        <f t="shared" si="0"/>
        <v>1800</v>
      </c>
      <c r="E43" s="6">
        <v>1200</v>
      </c>
    </row>
    <row r="44" spans="1:5" x14ac:dyDescent="0.2">
      <c r="A44" s="27"/>
      <c r="B44" s="27" t="s">
        <v>38</v>
      </c>
      <c r="C44" s="25">
        <v>300</v>
      </c>
      <c r="D44" s="6">
        <f t="shared" si="0"/>
        <v>3600</v>
      </c>
      <c r="E44" s="25">
        <v>2757</v>
      </c>
    </row>
    <row r="45" spans="1:5" x14ac:dyDescent="0.2">
      <c r="A45" s="27"/>
      <c r="B45" s="27" t="s">
        <v>37</v>
      </c>
      <c r="C45" s="25">
        <v>200</v>
      </c>
      <c r="D45" s="10">
        <f t="shared" si="0"/>
        <v>2400</v>
      </c>
      <c r="E45" s="25">
        <v>2800</v>
      </c>
    </row>
    <row r="46" spans="1:5" ht="13.5" thickBot="1" x14ac:dyDescent="0.25">
      <c r="A46" s="60">
        <v>12</v>
      </c>
      <c r="B46" s="59" t="s">
        <v>36</v>
      </c>
      <c r="C46" s="40">
        <v>600</v>
      </c>
      <c r="D46" s="40">
        <f t="shared" si="0"/>
        <v>7200</v>
      </c>
      <c r="E46" s="40">
        <f>E47+E48+E49+E50+E51+E52</f>
        <v>12648.3</v>
      </c>
    </row>
    <row r="47" spans="1:5" x14ac:dyDescent="0.2">
      <c r="A47" s="58"/>
      <c r="B47" s="15" t="s">
        <v>35</v>
      </c>
      <c r="C47" s="6"/>
      <c r="D47" s="6"/>
      <c r="E47" s="57">
        <v>400</v>
      </c>
    </row>
    <row r="48" spans="1:5" x14ac:dyDescent="0.2">
      <c r="A48" s="9"/>
      <c r="B48" s="15" t="s">
        <v>34</v>
      </c>
      <c r="C48" s="6"/>
      <c r="D48" s="6"/>
      <c r="E48" s="6">
        <v>1.05</v>
      </c>
    </row>
    <row r="49" spans="1:5" x14ac:dyDescent="0.2">
      <c r="A49" s="28"/>
      <c r="B49" s="14" t="s">
        <v>33</v>
      </c>
      <c r="C49" s="25"/>
      <c r="D49" s="25"/>
      <c r="E49" s="25">
        <v>1082.25</v>
      </c>
    </row>
    <row r="50" spans="1:5" x14ac:dyDescent="0.2">
      <c r="A50" s="28"/>
      <c r="B50" s="27" t="s">
        <v>32</v>
      </c>
      <c r="C50" s="25"/>
      <c r="D50" s="25"/>
      <c r="E50" s="25">
        <v>10665</v>
      </c>
    </row>
    <row r="51" spans="1:5" x14ac:dyDescent="0.2">
      <c r="A51" s="28"/>
      <c r="B51" s="27" t="s">
        <v>31</v>
      </c>
      <c r="C51" s="25"/>
      <c r="D51" s="25"/>
      <c r="E51" s="25">
        <v>500</v>
      </c>
    </row>
    <row r="52" spans="1:5" x14ac:dyDescent="0.2">
      <c r="A52" s="28"/>
      <c r="B52" s="27"/>
      <c r="C52" s="25"/>
      <c r="D52" s="25"/>
      <c r="E52" s="25"/>
    </row>
    <row r="53" spans="1:5" ht="13.5" thickBot="1" x14ac:dyDescent="0.25">
      <c r="A53" s="56"/>
      <c r="B53" s="56" t="s">
        <v>30</v>
      </c>
      <c r="C53" s="40">
        <f>C8+C12+C15+C22+C23+C32+C33+C38+C39+C46</f>
        <v>62670</v>
      </c>
      <c r="D53" s="40">
        <f>D8+D15+D22+D23+D32+D33+D38+D39+D46</f>
        <v>725640</v>
      </c>
      <c r="E53" s="40">
        <f>E8+E12+E15+E22+E23+E32+E33+E38+E39+E46</f>
        <v>724964.22000000009</v>
      </c>
    </row>
    <row r="54" spans="1:5" x14ac:dyDescent="0.2">
      <c r="A54" s="2"/>
      <c r="B54" s="2"/>
      <c r="C54" s="1"/>
      <c r="D54" s="1"/>
      <c r="E54" s="1"/>
    </row>
    <row r="55" spans="1:5" x14ac:dyDescent="0.2">
      <c r="A55" s="2"/>
      <c r="B55" s="2" t="s">
        <v>3</v>
      </c>
      <c r="C55" s="1" t="s">
        <v>2</v>
      </c>
      <c r="D55" s="1"/>
      <c r="E55" s="1"/>
    </row>
    <row r="56" spans="1:5" x14ac:dyDescent="0.2">
      <c r="A56" s="2"/>
      <c r="B56" s="2"/>
      <c r="C56" s="1"/>
      <c r="D56" s="1"/>
      <c r="E56" s="1"/>
    </row>
    <row r="57" spans="1:5" x14ac:dyDescent="0.2">
      <c r="A57" s="2"/>
      <c r="B57" s="2"/>
      <c r="C57" s="1"/>
      <c r="D57" s="1"/>
      <c r="E57" s="1"/>
    </row>
    <row r="58" spans="1:5" x14ac:dyDescent="0.2">
      <c r="A58" s="2"/>
      <c r="B58" s="2" t="s">
        <v>1</v>
      </c>
      <c r="C58" s="1" t="s">
        <v>0</v>
      </c>
      <c r="D58" s="1"/>
      <c r="E58" s="1"/>
    </row>
    <row r="59" spans="1:5" x14ac:dyDescent="0.2">
      <c r="A59" s="2"/>
      <c r="B59" s="2"/>
      <c r="C59" s="1"/>
      <c r="D59" s="1"/>
      <c r="E59" s="1"/>
    </row>
    <row r="60" spans="1:5" x14ac:dyDescent="0.2">
      <c r="A60" s="2"/>
      <c r="B60" s="2"/>
      <c r="C60" s="1"/>
      <c r="D60" s="1"/>
      <c r="E60" s="1"/>
    </row>
    <row r="61" spans="1:5" x14ac:dyDescent="0.2">
      <c r="A61" s="2"/>
      <c r="B61" s="2"/>
      <c r="C61" s="1"/>
      <c r="D61" s="1"/>
      <c r="E61" s="1"/>
    </row>
    <row r="62" spans="1:5" x14ac:dyDescent="0.2">
      <c r="A62" s="2"/>
      <c r="B62" s="2"/>
      <c r="C62" s="1"/>
      <c r="D62" s="1"/>
      <c r="E62" s="1"/>
    </row>
    <row r="63" spans="1:5" x14ac:dyDescent="0.2">
      <c r="A63" s="2"/>
      <c r="B63" s="195" t="s">
        <v>155</v>
      </c>
      <c r="C63" s="1"/>
      <c r="D63" s="1"/>
      <c r="E63" s="1"/>
    </row>
    <row r="64" spans="1:5" x14ac:dyDescent="0.2">
      <c r="A64" s="2"/>
      <c r="B64" s="2"/>
      <c r="C64" s="1"/>
      <c r="D64" s="1"/>
      <c r="E64" s="1"/>
    </row>
    <row r="65" spans="1:5" x14ac:dyDescent="0.2">
      <c r="A65" s="2"/>
      <c r="B65" s="2"/>
      <c r="C65" s="1"/>
      <c r="D65" s="1"/>
      <c r="E65" s="1"/>
    </row>
    <row r="66" spans="1:5" ht="13.5" thickBot="1" x14ac:dyDescent="0.25">
      <c r="A66" s="2"/>
      <c r="B66" s="2"/>
      <c r="C66" s="1"/>
      <c r="D66" s="1"/>
      <c r="E66" s="1"/>
    </row>
    <row r="67" spans="1:5" ht="13.5" thickBot="1" x14ac:dyDescent="0.25">
      <c r="A67" s="50" t="s">
        <v>29</v>
      </c>
      <c r="B67" s="49" t="s">
        <v>28</v>
      </c>
      <c r="C67" s="55"/>
      <c r="D67" s="54"/>
      <c r="E67" s="52"/>
    </row>
    <row r="68" spans="1:5" x14ac:dyDescent="0.2">
      <c r="A68" s="52"/>
      <c r="B68" s="38" t="s">
        <v>156</v>
      </c>
      <c r="C68" s="53">
        <v>122429.66</v>
      </c>
      <c r="D68" s="52"/>
      <c r="E68" s="52"/>
    </row>
    <row r="69" spans="1:5" ht="13.5" thickBot="1" x14ac:dyDescent="0.25">
      <c r="A69" s="52"/>
      <c r="B69" s="38"/>
      <c r="C69" s="51" t="s">
        <v>27</v>
      </c>
      <c r="D69" s="51" t="s">
        <v>26</v>
      </c>
      <c r="E69" s="51" t="s">
        <v>25</v>
      </c>
    </row>
    <row r="70" spans="1:5" ht="13.5" thickBot="1" x14ac:dyDescent="0.25">
      <c r="A70" s="50"/>
      <c r="B70" s="49" t="s">
        <v>24</v>
      </c>
      <c r="C70" s="22">
        <v>6488</v>
      </c>
      <c r="D70" s="22">
        <f>C70*12</f>
        <v>77856</v>
      </c>
      <c r="E70" s="22">
        <v>76721.81</v>
      </c>
    </row>
    <row r="71" spans="1:5" x14ac:dyDescent="0.2">
      <c r="A71" s="48"/>
      <c r="B71" s="47" t="s">
        <v>23</v>
      </c>
      <c r="C71" s="46"/>
      <c r="D71" s="46"/>
      <c r="E71" s="46"/>
    </row>
    <row r="72" spans="1:5" x14ac:dyDescent="0.2">
      <c r="A72" s="45"/>
      <c r="B72" s="12" t="s">
        <v>22</v>
      </c>
      <c r="C72" s="44"/>
      <c r="D72" s="44"/>
      <c r="E72" s="44">
        <v>33000</v>
      </c>
    </row>
    <row r="73" spans="1:5" x14ac:dyDescent="0.2">
      <c r="A73" s="45"/>
      <c r="B73" s="13" t="s">
        <v>21</v>
      </c>
      <c r="C73" s="44"/>
      <c r="D73" s="44"/>
      <c r="E73" s="44">
        <v>17490</v>
      </c>
    </row>
    <row r="74" spans="1:5" ht="13.5" thickBot="1" x14ac:dyDescent="0.25">
      <c r="A74" s="43"/>
      <c r="B74" s="42" t="s">
        <v>20</v>
      </c>
      <c r="C74" s="41"/>
      <c r="D74" s="40"/>
      <c r="E74" s="40">
        <f>SUM(E72:E73)</f>
        <v>50490</v>
      </c>
    </row>
    <row r="75" spans="1:5" ht="13.5" thickBot="1" x14ac:dyDescent="0.25">
      <c r="A75" s="39"/>
      <c r="B75" s="38" t="s">
        <v>157</v>
      </c>
      <c r="C75" s="37"/>
      <c r="D75" s="36"/>
      <c r="E75" s="36">
        <f>C68+E70-E74</f>
        <v>148661.47</v>
      </c>
    </row>
    <row r="76" spans="1:5" ht="13.5" thickBot="1" x14ac:dyDescent="0.25">
      <c r="A76" s="35" t="s">
        <v>19</v>
      </c>
      <c r="B76" s="34" t="s">
        <v>18</v>
      </c>
      <c r="C76" s="33"/>
      <c r="D76" s="32"/>
      <c r="E76" s="32"/>
    </row>
    <row r="77" spans="1:5" ht="13.5" thickBot="1" x14ac:dyDescent="0.25">
      <c r="A77" s="31"/>
      <c r="B77" s="30" t="s">
        <v>17</v>
      </c>
      <c r="C77" s="22">
        <v>63982.75</v>
      </c>
      <c r="D77" s="22"/>
      <c r="E77" s="22"/>
    </row>
    <row r="78" spans="1:5" ht="13.5" thickBot="1" x14ac:dyDescent="0.25">
      <c r="B78" s="29" t="s">
        <v>158</v>
      </c>
      <c r="C78" s="23"/>
      <c r="D78" s="23"/>
      <c r="E78" s="22">
        <f>E80+E83+E84</f>
        <v>63327.46</v>
      </c>
    </row>
    <row r="79" spans="1:5" ht="14.25" thickBot="1" x14ac:dyDescent="0.3">
      <c r="B79" s="194" t="s">
        <v>159</v>
      </c>
      <c r="C79" s="23"/>
      <c r="D79" s="23"/>
      <c r="E79" s="22"/>
    </row>
    <row r="80" spans="1:5" ht="13.5" thickBot="1" x14ac:dyDescent="0.25">
      <c r="A80" s="24">
        <v>1</v>
      </c>
      <c r="B80" s="24" t="s">
        <v>16</v>
      </c>
      <c r="C80" s="23"/>
      <c r="D80" s="23"/>
      <c r="E80" s="22">
        <f>E81+E82</f>
        <v>44843</v>
      </c>
    </row>
    <row r="81" spans="1:5" x14ac:dyDescent="0.2">
      <c r="A81" s="19"/>
      <c r="B81" s="18" t="s">
        <v>15</v>
      </c>
      <c r="C81" s="17"/>
      <c r="D81" s="17"/>
      <c r="E81" s="16">
        <v>39000</v>
      </c>
    </row>
    <row r="82" spans="1:5" ht="13.5" thickBot="1" x14ac:dyDescent="0.25">
      <c r="A82" s="28"/>
      <c r="B82" s="27" t="s">
        <v>14</v>
      </c>
      <c r="C82" s="26"/>
      <c r="D82" s="26"/>
      <c r="E82" s="25">
        <v>5843</v>
      </c>
    </row>
    <row r="83" spans="1:5" ht="13.5" thickBot="1" x14ac:dyDescent="0.25">
      <c r="A83" s="24">
        <v>2</v>
      </c>
      <c r="B83" s="24" t="s">
        <v>13</v>
      </c>
      <c r="C83" s="23"/>
      <c r="D83" s="23"/>
      <c r="E83" s="22">
        <v>3034.46</v>
      </c>
    </row>
    <row r="84" spans="1:5" ht="13.5" thickBot="1" x14ac:dyDescent="0.25">
      <c r="A84" s="21">
        <v>3</v>
      </c>
      <c r="B84" s="20" t="s">
        <v>12</v>
      </c>
      <c r="C84" s="4"/>
      <c r="D84" s="4"/>
      <c r="E84" s="3">
        <f>E85+E86+E87+E88+E89+E90+E91</f>
        <v>15450</v>
      </c>
    </row>
    <row r="85" spans="1:5" x14ac:dyDescent="0.2">
      <c r="A85" s="19"/>
      <c r="B85" s="18" t="s">
        <v>11</v>
      </c>
      <c r="C85" s="17"/>
      <c r="D85" s="17"/>
      <c r="E85" s="16">
        <v>2800</v>
      </c>
    </row>
    <row r="86" spans="1:5" x14ac:dyDescent="0.2">
      <c r="A86" s="9"/>
      <c r="B86" s="15" t="s">
        <v>10</v>
      </c>
      <c r="C86" s="7"/>
      <c r="D86" s="7"/>
      <c r="E86" s="6">
        <v>1600</v>
      </c>
    </row>
    <row r="87" spans="1:5" x14ac:dyDescent="0.2">
      <c r="A87" s="9"/>
      <c r="B87" s="14" t="s">
        <v>9</v>
      </c>
      <c r="C87" s="7"/>
      <c r="D87" s="7"/>
      <c r="E87" s="6">
        <v>2850</v>
      </c>
    </row>
    <row r="88" spans="1:5" x14ac:dyDescent="0.2">
      <c r="A88" s="9"/>
      <c r="B88" s="13" t="s">
        <v>8</v>
      </c>
      <c r="C88" s="11"/>
      <c r="D88" s="11"/>
      <c r="E88" s="10">
        <v>1090</v>
      </c>
    </row>
    <row r="89" spans="1:5" x14ac:dyDescent="0.2">
      <c r="A89" s="9"/>
      <c r="B89" s="12" t="s">
        <v>7</v>
      </c>
      <c r="C89" s="11"/>
      <c r="D89" s="11"/>
      <c r="E89" s="10">
        <v>430</v>
      </c>
    </row>
    <row r="90" spans="1:5" x14ac:dyDescent="0.2">
      <c r="A90" s="9"/>
      <c r="B90" s="12" t="s">
        <v>6</v>
      </c>
      <c r="C90" s="11"/>
      <c r="D90" s="11"/>
      <c r="E90" s="10">
        <v>5490</v>
      </c>
    </row>
    <row r="91" spans="1:5" x14ac:dyDescent="0.2">
      <c r="A91" s="9"/>
      <c r="B91" s="8" t="s">
        <v>5</v>
      </c>
      <c r="C91" s="7"/>
      <c r="D91" s="7"/>
      <c r="E91" s="6">
        <v>1190</v>
      </c>
    </row>
    <row r="92" spans="1:5" ht="13.5" thickBot="1" x14ac:dyDescent="0.25">
      <c r="A92" s="4"/>
      <c r="B92" s="5" t="s">
        <v>4</v>
      </c>
      <c r="C92" s="4"/>
      <c r="D92" s="4"/>
      <c r="E92" s="3">
        <f>C77-E78</f>
        <v>655.29000000000087</v>
      </c>
    </row>
    <row r="95" spans="1:5" x14ac:dyDescent="0.2">
      <c r="B95" s="2" t="s">
        <v>3</v>
      </c>
      <c r="C95" s="1" t="s">
        <v>2</v>
      </c>
    </row>
    <row r="96" spans="1:5" x14ac:dyDescent="0.2">
      <c r="B96" s="2"/>
      <c r="C96" s="1"/>
    </row>
    <row r="97" spans="2:3" x14ac:dyDescent="0.2">
      <c r="B97" s="2"/>
      <c r="C97" s="1"/>
    </row>
    <row r="98" spans="2:3" x14ac:dyDescent="0.2">
      <c r="B98" s="2" t="s">
        <v>1</v>
      </c>
      <c r="C98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12 мес 2012г</vt:lpstr>
      <vt:lpstr>отч по смете за 12 мес 2012г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2013-02-17T13:27:49Z</cp:lastPrinted>
  <dcterms:created xsi:type="dcterms:W3CDTF">2013-02-17T09:49:57Z</dcterms:created>
  <dcterms:modified xsi:type="dcterms:W3CDTF">2013-02-17T13:28:19Z</dcterms:modified>
</cp:coreProperties>
</file>