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640" firstSheet="1" activeTab="1"/>
  </bookViews>
  <sheets>
    <sheet name="смета2009" sheetId="1" r:id="rId1"/>
    <sheet name="исполнение 2014 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<sst xmlns="http://schemas.openxmlformats.org/spreadsheetml/2006/main" count="190" uniqueCount="120">
  <si>
    <t>Заработная плата штатных сотрудников</t>
  </si>
  <si>
    <t>Заработная плата внештатных сотрудников</t>
  </si>
  <si>
    <t>Начисления на оплату труда (14,2 % от ФОТ)</t>
  </si>
  <si>
    <t>Обслуживание общего имущества</t>
  </si>
  <si>
    <t>ТО лифтов</t>
  </si>
  <si>
    <t>ТО домофона</t>
  </si>
  <si>
    <t>Обслуживание расчетного счета</t>
  </si>
  <si>
    <t>Комиссия почте ( 1,534 %)</t>
  </si>
  <si>
    <t>Отправка бух.отчетности по ТКС</t>
  </si>
  <si>
    <t>Канц.принадлежности и расходные материалы</t>
  </si>
  <si>
    <t>Тех.обслуживание энергохозяйства</t>
  </si>
  <si>
    <t>Хозяйственные материалы и инвентарь</t>
  </si>
  <si>
    <t>Взнос за загрязнение окруж.среды</t>
  </si>
  <si>
    <t>Замена водонагревателя</t>
  </si>
  <si>
    <t>Электроэнергия - освещение мест общего пользования</t>
  </si>
  <si>
    <t>Электроэнергия - потери в линиях</t>
  </si>
  <si>
    <t>Тех.обслуживание теплоузла</t>
  </si>
  <si>
    <t>Тех.обслуживане водомеров</t>
  </si>
  <si>
    <t>Консультационные услуги (расчеты по экологии)</t>
  </si>
  <si>
    <t>Вызов аварийных служб</t>
  </si>
  <si>
    <t>Резервный фонд (непредвиденные расходы)</t>
  </si>
  <si>
    <t>Целевые поступления (ОФИСЫ - 611,5 кв.м.)</t>
  </si>
  <si>
    <t>Целевые поступления (ЖИЛОЙ ДОМ - 6208,1 кв.м.)</t>
  </si>
  <si>
    <t>Утверждаю</t>
  </si>
  <si>
    <t>ДОХОДЫ ВСЕГО, в том числе:</t>
  </si>
  <si>
    <t>РАСХОДЫ  ВСЕГО, в том числе:</t>
  </si>
  <si>
    <t>Главный бухгалтер</t>
  </si>
  <si>
    <t>О.А.Лукьянова</t>
  </si>
  <si>
    <t>1 квартал</t>
  </si>
  <si>
    <t>2  квартал</t>
  </si>
  <si>
    <t>3 квартал</t>
  </si>
  <si>
    <t>4 квартал</t>
  </si>
  <si>
    <t>ПЛАН</t>
  </si>
  <si>
    <t>ФАКТ</t>
  </si>
  <si>
    <t>ВСЕГО</t>
  </si>
  <si>
    <t>Е.П.Сухота</t>
  </si>
  <si>
    <t>в рублях</t>
  </si>
  <si>
    <t>Наименование</t>
  </si>
  <si>
    <t>в месяц</t>
  </si>
  <si>
    <t>в квартал</t>
  </si>
  <si>
    <t>в год</t>
  </si>
  <si>
    <t>СМЕТА ДОХОДОВ И РАСХОДОВ                                                                                ПО ЭКСПЛУАТАЦИИ ЖИЛОГО ФОНДА  ТСЖ "ДОМ НА ДОВАТОРЦЕВ"         НА 2009 год</t>
  </si>
  <si>
    <t>Оформление зем.участка,межевание</t>
  </si>
  <si>
    <t>Приобретение основных средств и НМА (бухгалтерская программа, флэш карты и т.п.)</t>
  </si>
  <si>
    <t>Прочие расходы (услуги связи,почтовые расходы,услуги нотариуса и т.п.)</t>
  </si>
  <si>
    <t>Промывка тепловой системы</t>
  </si>
  <si>
    <t>"21 " июня    2009 года</t>
  </si>
  <si>
    <t>Зам.председателя правления ТСЖ</t>
  </si>
  <si>
    <t>Управляющий ТСЖ</t>
  </si>
  <si>
    <t>_______________ И.М.Зеленская</t>
  </si>
  <si>
    <t>"12 " января 2009 года</t>
  </si>
  <si>
    <t>Общая площадь - 6819,6 кв.м.</t>
  </si>
  <si>
    <t>Страхование лифтов</t>
  </si>
  <si>
    <t>Освидельствование лифтов</t>
  </si>
  <si>
    <t>Оформление земельного участка</t>
  </si>
  <si>
    <t>За размещение вывески</t>
  </si>
  <si>
    <t>Аренда (цифровое телевидение)</t>
  </si>
  <si>
    <t>Зар.плата за замещение на время отпусков</t>
  </si>
  <si>
    <t>Тех.обслуживание газового оборудования</t>
  </si>
  <si>
    <t>Вывоз мусора</t>
  </si>
  <si>
    <t xml:space="preserve">ТО домофона </t>
  </si>
  <si>
    <t>Пени</t>
  </si>
  <si>
    <t>Зар.плата штатных сотрудников по договорам</t>
  </si>
  <si>
    <t>Фонд оплаты труда, в том числе:</t>
  </si>
  <si>
    <t>Прочие расходы (услуги связи,почтовые расходы,услуги нотариуса,госпошлины и т.п.)</t>
  </si>
  <si>
    <t>Тех.освидельствование лифтов</t>
  </si>
  <si>
    <t>Налог по упрощенной системе налогообложения</t>
  </si>
  <si>
    <t>1.1</t>
  </si>
  <si>
    <t>1.2</t>
  </si>
  <si>
    <t>1.3</t>
  </si>
  <si>
    <t>1.4</t>
  </si>
  <si>
    <t>Обслуживание холодного и гор.водоснабжения</t>
  </si>
  <si>
    <t>Утверждено общим собранием членов ТСЖ</t>
  </si>
  <si>
    <t>Начисления на оплату труда (30,2 % от ФОТ)</t>
  </si>
  <si>
    <t>Тех.обслуживание компьютера</t>
  </si>
  <si>
    <t>Ремонт входов в подъезд, подвала</t>
  </si>
  <si>
    <t>1.5</t>
  </si>
  <si>
    <t>Возмещение транспортных расходов</t>
  </si>
  <si>
    <t>Целевые поступления (ЖИЛОЙ ДОМ - 6236,5 кв.м.)</t>
  </si>
  <si>
    <t>М.Г. Яковлева</t>
  </si>
  <si>
    <t>Страхование гражданской ответственности владельца ОПО</t>
  </si>
  <si>
    <t>Проект норматива отходов,паспортов,отчёт 2ТП</t>
  </si>
  <si>
    <t>Реклама в лифтах</t>
  </si>
  <si>
    <t>Размещение тех.средств связи</t>
  </si>
  <si>
    <t xml:space="preserve">1-й квартал </t>
  </si>
  <si>
    <t xml:space="preserve">2-й квартал </t>
  </si>
  <si>
    <t xml:space="preserve">3-й квартал </t>
  </si>
  <si>
    <t xml:space="preserve">4-й квартал </t>
  </si>
  <si>
    <t>ИТОГО</t>
  </si>
  <si>
    <t>Во 2-ом квартале куплен Системный блок на сумму</t>
  </si>
  <si>
    <t>Отправка бух.отчетности</t>
  </si>
  <si>
    <t>Поверка счетчика воды</t>
  </si>
  <si>
    <t>Текущий ремонт кровли</t>
  </si>
  <si>
    <t>Целевые поступления (ОФИСЫ - 609,6 кв.м.)</t>
  </si>
  <si>
    <t>Общая площадь - 6846,1 кв.м.</t>
  </si>
  <si>
    <t>Огнетушители</t>
  </si>
  <si>
    <t>Сумма задолженности по кварплате за 2013год</t>
  </si>
  <si>
    <t>Резервный фонд за 2013год</t>
  </si>
  <si>
    <t>ТО Вентканалов</t>
  </si>
  <si>
    <t>Ремонт мусоропроводов, шиберов</t>
  </si>
  <si>
    <t>дополнительный сбор на ремонт кровли</t>
  </si>
  <si>
    <t>в 4-м квартале покупка программ</t>
  </si>
  <si>
    <t>в 4-м квартале установка программ</t>
  </si>
  <si>
    <t>в 4-м квартале настройка программ</t>
  </si>
  <si>
    <t>Тех.обслуживание теплоузла (ИТП)</t>
  </si>
  <si>
    <t>план</t>
  </si>
  <si>
    <t>рассход</t>
  </si>
  <si>
    <t xml:space="preserve">Первое цифровое телевидение </t>
  </si>
  <si>
    <t>Ростелеком</t>
  </si>
  <si>
    <t>Бабин</t>
  </si>
  <si>
    <t>Брэнд дентал центр</t>
  </si>
  <si>
    <t>Русмедиа</t>
  </si>
  <si>
    <t>ОПЛАТА</t>
  </si>
  <si>
    <t>(электроэнергия 1517,52)</t>
  </si>
  <si>
    <t>(7200 аренда)</t>
  </si>
  <si>
    <t>Доход в сумме 51 282,48руб. полученный ТСЖ за предоставление права размещать баннеры, рекламы в лифтовых кабинах, размещать оборудования связи использован</t>
  </si>
  <si>
    <t xml:space="preserve"> Microsoft Windows 7  и их настройку (25 000руб). Всего на сумму 39 484,00руб.</t>
  </si>
  <si>
    <t xml:space="preserve"> на приобретение системного блока (14 484руб) и лицензионных программ: 1С:Предприятие8 "учет в управляющих компаниях ЖКХ, ТСЖ и ЖСК",</t>
  </si>
  <si>
    <t>ИСПОЛНЕНИЕ СМЕТЫ ДОХОДОВ И РАСХОДОВ ПО ЭКСПЛУАТАЦИИ ЖИЛОГО ФОНДА  ТСЖ "ДОМ НА ДОВАТОРЦЕВ"     ЗА  2014 год</t>
  </si>
  <si>
    <r>
      <t>протокол №</t>
    </r>
    <r>
      <rPr>
        <sz val="11"/>
        <rFont val="Arial Cyr"/>
        <family val="0"/>
      </rPr>
      <t xml:space="preserve"> 2   </t>
    </r>
    <r>
      <rPr>
        <i/>
        <sz val="11"/>
        <rFont val="Arial Cyr"/>
        <family val="0"/>
      </rPr>
      <t>от  09 марта 2015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</si>
</sst>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i/>
      <sz val="9"/>
      <name val="Arial Cyr"/>
      <family val="0"/>
    </font>
    <font>
      <i/>
      <sz val="11"/>
      <name val="Arial Cyr"/>
      <family val="0"/>
    </font>
    <font>
      <b/>
      <i/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i/>
      <u val="single"/>
      <sz val="10"/>
      <name val="Arial Cyr"/>
      <family val="0"/>
    </font>
    <font>
      <sz val="6"/>
      <name val="Arial Cyr"/>
      <family val="0"/>
    </font>
    <font>
      <i/>
      <sz val="6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1" fontId="6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6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" fontId="17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12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23" fillId="0" borderId="0" xfId="0" applyFont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vertical="center"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4" fontId="0" fillId="13" borderId="10" xfId="0" applyNumberFormat="1" applyFont="1" applyFill="1" applyBorder="1" applyAlignment="1">
      <alignment/>
    </xf>
    <xf numFmtId="4" fontId="0" fillId="13" borderId="10" xfId="0" applyNumberFormat="1" applyFill="1" applyBorder="1" applyAlignment="1">
      <alignment/>
    </xf>
    <xf numFmtId="4" fontId="0" fillId="0" borderId="16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17" fillId="13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25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4" fillId="0" borderId="17" xfId="0" applyNumberFormat="1" applyFont="1" applyFill="1" applyBorder="1" applyAlignment="1">
      <alignment wrapText="1"/>
    </xf>
    <xf numFmtId="1" fontId="4" fillId="0" borderId="16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0" fillId="0" borderId="16" xfId="0" applyBorder="1" applyAlignment="1">
      <alignment wrapText="1"/>
    </xf>
    <xf numFmtId="0" fontId="4" fillId="0" borderId="16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4" fillId="0" borderId="17" xfId="0" applyNumberFormat="1" applyFont="1" applyBorder="1" applyAlignment="1">
      <alignment wrapText="1"/>
    </xf>
    <xf numFmtId="2" fontId="4" fillId="0" borderId="16" xfId="0" applyNumberFormat="1" applyFont="1" applyBorder="1" applyAlignment="1">
      <alignment wrapText="1"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74">
      <selection activeCell="B112" sqref="B112"/>
    </sheetView>
  </sheetViews>
  <sheetFormatPr defaultColWidth="9.00390625" defaultRowHeight="12.75"/>
  <cols>
    <col min="1" max="1" width="3.875" style="0" customWidth="1"/>
    <col min="2" max="2" width="54.625" style="0" customWidth="1"/>
    <col min="3" max="3" width="11.25390625" style="0" customWidth="1"/>
    <col min="4" max="4" width="12.25390625" style="0" customWidth="1"/>
    <col min="5" max="5" width="12.625" style="0" customWidth="1"/>
  </cols>
  <sheetData>
    <row r="1" ht="14.25">
      <c r="C1" s="14" t="s">
        <v>23</v>
      </c>
    </row>
    <row r="2" s="2" customFormat="1" ht="15">
      <c r="C2" s="14" t="s">
        <v>48</v>
      </c>
    </row>
    <row r="3" s="2" customFormat="1" ht="15">
      <c r="C3" s="14"/>
    </row>
    <row r="4" s="2" customFormat="1" ht="15">
      <c r="C4" s="14" t="s">
        <v>49</v>
      </c>
    </row>
    <row r="5" s="2" customFormat="1" ht="15">
      <c r="C5" s="14" t="s">
        <v>50</v>
      </c>
    </row>
    <row r="6" ht="14.25">
      <c r="C6" s="14"/>
    </row>
    <row r="7" spans="1:5" ht="12.75">
      <c r="A7" s="104" t="s">
        <v>41</v>
      </c>
      <c r="B7" s="105"/>
      <c r="C7" s="105"/>
      <c r="D7" s="105"/>
      <c r="E7" s="105"/>
    </row>
    <row r="8" spans="1:5" ht="12.75">
      <c r="A8" s="105"/>
      <c r="B8" s="105"/>
      <c r="C8" s="105"/>
      <c r="D8" s="105"/>
      <c r="E8" s="105"/>
    </row>
    <row r="9" spans="1:5" ht="12.75">
      <c r="A9" s="105"/>
      <c r="B9" s="105"/>
      <c r="C9" s="105"/>
      <c r="D9" s="105"/>
      <c r="E9" s="105"/>
    </row>
    <row r="10" spans="1:5" ht="19.5" customHeight="1">
      <c r="A10" s="105"/>
      <c r="B10" s="105"/>
      <c r="C10" s="105"/>
      <c r="D10" s="105"/>
      <c r="E10" s="105"/>
    </row>
    <row r="11" spans="2:5" ht="12.75">
      <c r="B11" s="16" t="s">
        <v>51</v>
      </c>
      <c r="E11" s="18" t="s">
        <v>36</v>
      </c>
    </row>
    <row r="12" spans="1:5" s="20" customFormat="1" ht="12.75">
      <c r="A12" s="100" t="s">
        <v>37</v>
      </c>
      <c r="B12" s="100"/>
      <c r="C12" s="100" t="s">
        <v>38</v>
      </c>
      <c r="D12" s="100" t="s">
        <v>39</v>
      </c>
      <c r="E12" s="100" t="s">
        <v>40</v>
      </c>
    </row>
    <row r="13" spans="1:5" s="20" customFormat="1" ht="12.75">
      <c r="A13" s="100"/>
      <c r="B13" s="100"/>
      <c r="C13" s="100"/>
      <c r="D13" s="100"/>
      <c r="E13" s="100"/>
    </row>
    <row r="14" spans="1:5" s="4" customFormat="1" ht="16.5">
      <c r="A14" s="5"/>
      <c r="B14" s="6" t="s">
        <v>24</v>
      </c>
      <c r="C14" s="7">
        <f>SUM(C15:C16)</f>
        <v>81835.2</v>
      </c>
      <c r="D14" s="7">
        <f>SUM(D15:D16)</f>
        <v>245505.59999999998</v>
      </c>
      <c r="E14" s="17">
        <f>SUM(E15:E16)</f>
        <v>982022.3999999999</v>
      </c>
    </row>
    <row r="15" spans="1:5" s="2" customFormat="1" ht="15">
      <c r="A15" s="8">
        <v>1</v>
      </c>
      <c r="B15" s="8" t="s">
        <v>21</v>
      </c>
      <c r="C15" s="9">
        <v>7338</v>
      </c>
      <c r="D15" s="9">
        <f>C15*3</f>
        <v>22014</v>
      </c>
      <c r="E15" s="10">
        <f>C15*12</f>
        <v>88056</v>
      </c>
    </row>
    <row r="16" spans="1:5" s="2" customFormat="1" ht="15">
      <c r="A16" s="8">
        <v>2</v>
      </c>
      <c r="B16" s="8" t="s">
        <v>22</v>
      </c>
      <c r="C16" s="9">
        <v>74497.2</v>
      </c>
      <c r="D16" s="9">
        <f>C16*3</f>
        <v>223491.59999999998</v>
      </c>
      <c r="E16" s="10">
        <f>C16*12</f>
        <v>893966.3999999999</v>
      </c>
    </row>
    <row r="17" s="2" customFormat="1" ht="15"/>
    <row r="18" spans="1:5" s="4" customFormat="1" ht="16.5">
      <c r="A18" s="5"/>
      <c r="B18" s="6" t="s">
        <v>25</v>
      </c>
      <c r="C18" s="5"/>
      <c r="D18" s="5"/>
      <c r="E18" s="12">
        <f>SUM(E19:E48)</f>
        <v>982021.52</v>
      </c>
    </row>
    <row r="19" spans="1:5" s="2" customFormat="1" ht="15">
      <c r="A19" s="8">
        <v>1</v>
      </c>
      <c r="B19" s="8" t="s">
        <v>0</v>
      </c>
      <c r="C19" s="8">
        <v>36455</v>
      </c>
      <c r="D19" s="9">
        <f>C19*3</f>
        <v>109365</v>
      </c>
      <c r="E19" s="10">
        <f>C19*12</f>
        <v>437460</v>
      </c>
    </row>
    <row r="20" spans="1:5" s="2" customFormat="1" ht="15">
      <c r="A20" s="8">
        <v>2</v>
      </c>
      <c r="B20" s="8" t="s">
        <v>1</v>
      </c>
      <c r="C20" s="8">
        <v>3300</v>
      </c>
      <c r="D20" s="9">
        <f>C20*3</f>
        <v>9900</v>
      </c>
      <c r="E20" s="10">
        <f>C20*12</f>
        <v>39600</v>
      </c>
    </row>
    <row r="21" spans="1:5" s="2" customFormat="1" ht="15">
      <c r="A21" s="8">
        <v>3</v>
      </c>
      <c r="B21" s="8" t="s">
        <v>2</v>
      </c>
      <c r="C21" s="10">
        <f>(C19+C20)*0.142</f>
        <v>5645.209999999999</v>
      </c>
      <c r="D21" s="9">
        <f>C21*3</f>
        <v>16935.629999999997</v>
      </c>
      <c r="E21" s="10">
        <f>C21*12</f>
        <v>67742.51999999999</v>
      </c>
    </row>
    <row r="22" spans="1:5" s="2" customFormat="1" ht="15">
      <c r="A22" s="8">
        <v>4</v>
      </c>
      <c r="B22" s="8" t="s">
        <v>6</v>
      </c>
      <c r="C22" s="10">
        <v>1600</v>
      </c>
      <c r="D22" s="9">
        <f>C22*3</f>
        <v>4800</v>
      </c>
      <c r="E22" s="10">
        <f>C22*12</f>
        <v>19200</v>
      </c>
    </row>
    <row r="23" spans="1:5" s="2" customFormat="1" ht="15">
      <c r="A23" s="8">
        <v>5</v>
      </c>
      <c r="B23" s="8" t="s">
        <v>7</v>
      </c>
      <c r="C23" s="10">
        <v>3200</v>
      </c>
      <c r="D23" s="9">
        <f>C23*3</f>
        <v>9600</v>
      </c>
      <c r="E23" s="10">
        <f>C23*12</f>
        <v>38400</v>
      </c>
    </row>
    <row r="24" spans="1:5" s="2" customFormat="1" ht="15">
      <c r="A24" s="8">
        <v>6</v>
      </c>
      <c r="B24" s="8" t="s">
        <v>8</v>
      </c>
      <c r="C24" s="10"/>
      <c r="D24" s="9">
        <v>150</v>
      </c>
      <c r="E24" s="10">
        <v>450</v>
      </c>
    </row>
    <row r="25" spans="1:5" s="2" customFormat="1" ht="15">
      <c r="A25" s="8">
        <v>7</v>
      </c>
      <c r="B25" s="8" t="s">
        <v>9</v>
      </c>
      <c r="C25" s="10">
        <v>800</v>
      </c>
      <c r="D25" s="9">
        <f>C25*3</f>
        <v>2400</v>
      </c>
      <c r="E25" s="10">
        <f>C25*12</f>
        <v>9600</v>
      </c>
    </row>
    <row r="26" spans="1:5" s="2" customFormat="1" ht="15">
      <c r="A26" s="8">
        <v>8</v>
      </c>
      <c r="B26" s="8" t="s">
        <v>11</v>
      </c>
      <c r="C26" s="10">
        <v>1300</v>
      </c>
      <c r="D26" s="9">
        <f>C26*3</f>
        <v>3900</v>
      </c>
      <c r="E26" s="10">
        <f>C26*12</f>
        <v>15600</v>
      </c>
    </row>
    <row r="27" spans="1:5" s="2" customFormat="1" ht="15">
      <c r="A27" s="101">
        <v>9</v>
      </c>
      <c r="B27" s="101" t="s">
        <v>43</v>
      </c>
      <c r="C27" s="101"/>
      <c r="D27" s="101"/>
      <c r="E27" s="98">
        <v>13000</v>
      </c>
    </row>
    <row r="28" spans="1:5" s="2" customFormat="1" ht="15">
      <c r="A28" s="103"/>
      <c r="B28" s="102"/>
      <c r="C28" s="103"/>
      <c r="D28" s="103"/>
      <c r="E28" s="99"/>
    </row>
    <row r="29" spans="1:5" s="2" customFormat="1" ht="15">
      <c r="A29" s="8">
        <v>10</v>
      </c>
      <c r="B29" s="8" t="s">
        <v>12</v>
      </c>
      <c r="C29" s="10"/>
      <c r="D29" s="9">
        <v>200</v>
      </c>
      <c r="E29" s="8">
        <f>D29*4</f>
        <v>800</v>
      </c>
    </row>
    <row r="30" spans="1:5" s="2" customFormat="1" ht="15">
      <c r="A30" s="8">
        <v>11</v>
      </c>
      <c r="B30" s="8" t="s">
        <v>18</v>
      </c>
      <c r="C30" s="10"/>
      <c r="D30" s="9">
        <v>800</v>
      </c>
      <c r="E30" s="8">
        <f>D30*4</f>
        <v>3200</v>
      </c>
    </row>
    <row r="31" spans="1:5" s="2" customFormat="1" ht="15">
      <c r="A31" s="101">
        <v>12</v>
      </c>
      <c r="B31" s="101" t="s">
        <v>44</v>
      </c>
      <c r="C31" s="101"/>
      <c r="D31" s="106">
        <v>729.25</v>
      </c>
      <c r="E31" s="98">
        <f>D31*4</f>
        <v>2917</v>
      </c>
    </row>
    <row r="32" spans="1:5" s="2" customFormat="1" ht="15">
      <c r="A32" s="103"/>
      <c r="B32" s="102"/>
      <c r="C32" s="103"/>
      <c r="D32" s="107"/>
      <c r="E32" s="99"/>
    </row>
    <row r="33" s="2" customFormat="1" ht="15">
      <c r="C33" s="3"/>
    </row>
    <row r="34" s="2" customFormat="1" ht="15.75">
      <c r="B34" s="1" t="s">
        <v>3</v>
      </c>
    </row>
    <row r="35" spans="1:5" s="2" customFormat="1" ht="15">
      <c r="A35" s="8">
        <v>13</v>
      </c>
      <c r="B35" s="11" t="s">
        <v>4</v>
      </c>
      <c r="C35" s="8">
        <v>7146</v>
      </c>
      <c r="D35" s="9">
        <f>C35*3</f>
        <v>21438</v>
      </c>
      <c r="E35" s="10">
        <f>C35*12</f>
        <v>85752</v>
      </c>
    </row>
    <row r="36" spans="1:5" s="2" customFormat="1" ht="15">
      <c r="A36" s="8">
        <v>14</v>
      </c>
      <c r="B36" s="11" t="s">
        <v>5</v>
      </c>
      <c r="C36" s="8">
        <v>2160</v>
      </c>
      <c r="D36" s="9">
        <f>C36*3</f>
        <v>6480</v>
      </c>
      <c r="E36" s="10">
        <f>C36*12</f>
        <v>25920</v>
      </c>
    </row>
    <row r="37" spans="1:5" s="2" customFormat="1" ht="15">
      <c r="A37" s="8">
        <v>15</v>
      </c>
      <c r="B37" s="8" t="s">
        <v>14</v>
      </c>
      <c r="C37" s="8">
        <v>4000</v>
      </c>
      <c r="D37" s="9">
        <f>C37*3</f>
        <v>12000</v>
      </c>
      <c r="E37" s="10">
        <f>C37*12</f>
        <v>48000</v>
      </c>
    </row>
    <row r="38" spans="1:5" s="2" customFormat="1" ht="15">
      <c r="A38" s="8">
        <v>16</v>
      </c>
      <c r="B38" s="8" t="s">
        <v>15</v>
      </c>
      <c r="C38" s="8">
        <v>800</v>
      </c>
      <c r="D38" s="9">
        <f>C38*3</f>
        <v>2400</v>
      </c>
      <c r="E38" s="10">
        <f>C38*12</f>
        <v>9600</v>
      </c>
    </row>
    <row r="39" spans="1:5" s="2" customFormat="1" ht="15">
      <c r="A39" s="8">
        <v>17</v>
      </c>
      <c r="B39" s="8" t="s">
        <v>10</v>
      </c>
      <c r="C39" s="8"/>
      <c r="D39" s="8">
        <v>5200</v>
      </c>
      <c r="E39" s="8">
        <v>5200</v>
      </c>
    </row>
    <row r="40" spans="1:5" s="2" customFormat="1" ht="15">
      <c r="A40" s="8">
        <v>18</v>
      </c>
      <c r="B40" s="8" t="s">
        <v>16</v>
      </c>
      <c r="C40" s="8"/>
      <c r="D40" s="8">
        <v>700</v>
      </c>
      <c r="E40" s="8">
        <v>2800</v>
      </c>
    </row>
    <row r="41" spans="1:5" s="2" customFormat="1" ht="15">
      <c r="A41" s="8">
        <v>19</v>
      </c>
      <c r="B41" s="8" t="s">
        <v>45</v>
      </c>
      <c r="C41" s="8"/>
      <c r="D41" s="8"/>
      <c r="E41" s="8">
        <v>40500</v>
      </c>
    </row>
    <row r="42" spans="1:5" s="2" customFormat="1" ht="15">
      <c r="A42" s="8">
        <v>20</v>
      </c>
      <c r="B42" s="8" t="s">
        <v>17</v>
      </c>
      <c r="C42" s="8"/>
      <c r="D42" s="8">
        <v>750</v>
      </c>
      <c r="E42" s="8">
        <v>3000</v>
      </c>
    </row>
    <row r="43" spans="1:5" s="2" customFormat="1" ht="15">
      <c r="A43" s="8">
        <v>21</v>
      </c>
      <c r="B43" s="8" t="s">
        <v>13</v>
      </c>
      <c r="C43" s="8"/>
      <c r="D43" s="8"/>
      <c r="E43" s="8">
        <v>58000</v>
      </c>
    </row>
    <row r="44" spans="1:5" s="2" customFormat="1" ht="15">
      <c r="A44" s="8">
        <v>22</v>
      </c>
      <c r="B44" s="8" t="s">
        <v>19</v>
      </c>
      <c r="C44" s="8"/>
      <c r="D44" s="24">
        <v>2500</v>
      </c>
      <c r="E44" s="24">
        <v>10000</v>
      </c>
    </row>
    <row r="45" spans="1:5" s="2" customFormat="1" ht="15">
      <c r="A45" s="8">
        <v>23</v>
      </c>
      <c r="B45" s="8" t="s">
        <v>54</v>
      </c>
      <c r="C45" s="8"/>
      <c r="D45" s="24"/>
      <c r="E45" s="24">
        <v>20000</v>
      </c>
    </row>
    <row r="46" spans="1:5" s="2" customFormat="1" ht="15">
      <c r="A46" s="8">
        <v>24</v>
      </c>
      <c r="B46" s="8" t="s">
        <v>53</v>
      </c>
      <c r="C46" s="8"/>
      <c r="D46" s="24"/>
      <c r="E46" s="24">
        <v>4280</v>
      </c>
    </row>
    <row r="47" spans="1:5" s="2" customFormat="1" ht="15">
      <c r="A47" s="8">
        <v>25</v>
      </c>
      <c r="B47" s="8" t="s">
        <v>52</v>
      </c>
      <c r="C47" s="8"/>
      <c r="D47" s="24"/>
      <c r="E47" s="24">
        <v>1000</v>
      </c>
    </row>
    <row r="48" spans="1:5" s="1" customFormat="1" ht="15.75">
      <c r="A48" s="19">
        <v>26</v>
      </c>
      <c r="B48" s="19" t="s">
        <v>20</v>
      </c>
      <c r="C48" s="19"/>
      <c r="D48" s="19"/>
      <c r="E48" s="19">
        <v>20000</v>
      </c>
    </row>
    <row r="49" s="2" customFormat="1" ht="15"/>
    <row r="50" s="2" customFormat="1" ht="15"/>
    <row r="51" s="2" customFormat="1" ht="15"/>
    <row r="52" spans="1:4" s="2" customFormat="1" ht="15">
      <c r="A52" s="2" t="s">
        <v>26</v>
      </c>
      <c r="C52" s="13"/>
      <c r="D52" s="2" t="s">
        <v>27</v>
      </c>
    </row>
    <row r="53" s="2" customFormat="1" ht="15">
      <c r="C53" s="25"/>
    </row>
    <row r="54" s="2" customFormat="1" ht="15">
      <c r="C54" s="25"/>
    </row>
    <row r="55" s="2" customFormat="1" ht="15">
      <c r="C55" s="25"/>
    </row>
    <row r="56" s="2" customFormat="1" ht="15">
      <c r="C56" s="25"/>
    </row>
    <row r="57" ht="14.25">
      <c r="C57" s="14" t="s">
        <v>23</v>
      </c>
    </row>
    <row r="58" s="2" customFormat="1" ht="15">
      <c r="C58" s="14" t="s">
        <v>47</v>
      </c>
    </row>
    <row r="59" s="2" customFormat="1" ht="15">
      <c r="C59" s="14"/>
    </row>
    <row r="60" s="2" customFormat="1" ht="15">
      <c r="C60" s="14" t="s">
        <v>49</v>
      </c>
    </row>
    <row r="61" s="2" customFormat="1" ht="15">
      <c r="C61" s="14" t="s">
        <v>46</v>
      </c>
    </row>
    <row r="63" spans="1:5" ht="12.75">
      <c r="A63" s="104" t="s">
        <v>41</v>
      </c>
      <c r="B63" s="105"/>
      <c r="C63" s="105"/>
      <c r="D63" s="105"/>
      <c r="E63" s="105"/>
    </row>
    <row r="64" spans="1:5" ht="12.75">
      <c r="A64" s="105"/>
      <c r="B64" s="105"/>
      <c r="C64" s="105"/>
      <c r="D64" s="105"/>
      <c r="E64" s="105"/>
    </row>
    <row r="65" spans="1:5" ht="12.75">
      <c r="A65" s="105"/>
      <c r="B65" s="105"/>
      <c r="C65" s="105"/>
      <c r="D65" s="105"/>
      <c r="E65" s="105"/>
    </row>
    <row r="66" spans="1:5" ht="19.5" customHeight="1">
      <c r="A66" s="105"/>
      <c r="B66" s="105"/>
      <c r="C66" s="105"/>
      <c r="D66" s="105"/>
      <c r="E66" s="105"/>
    </row>
    <row r="67" spans="1:5" s="15" customFormat="1" ht="19.5" customHeight="1">
      <c r="A67" s="23"/>
      <c r="B67" s="23"/>
      <c r="C67" s="23"/>
      <c r="D67" s="23"/>
      <c r="E67" s="23"/>
    </row>
    <row r="68" spans="2:5" ht="12.75">
      <c r="B68" s="16" t="s">
        <v>51</v>
      </c>
      <c r="E68" s="18" t="s">
        <v>36</v>
      </c>
    </row>
    <row r="69" spans="1:5" s="20" customFormat="1" ht="12.75">
      <c r="A69" s="100" t="s">
        <v>37</v>
      </c>
      <c r="B69" s="100"/>
      <c r="C69" s="100" t="s">
        <v>38</v>
      </c>
      <c r="D69" s="100" t="s">
        <v>39</v>
      </c>
      <c r="E69" s="100" t="s">
        <v>40</v>
      </c>
    </row>
    <row r="70" spans="1:5" s="20" customFormat="1" ht="12.75">
      <c r="A70" s="100"/>
      <c r="B70" s="100"/>
      <c r="C70" s="100"/>
      <c r="D70" s="100"/>
      <c r="E70" s="100"/>
    </row>
    <row r="71" spans="1:5" s="4" customFormat="1" ht="16.5">
      <c r="A71" s="5"/>
      <c r="B71" s="6" t="s">
        <v>24</v>
      </c>
      <c r="C71" s="7">
        <f>SUM(C72:C73)</f>
        <v>81835.2</v>
      </c>
      <c r="D71" s="7">
        <f>SUM(D72:D73)</f>
        <v>245505.59999999998</v>
      </c>
      <c r="E71" s="17">
        <f>SUM(E72:E73)</f>
        <v>982022.3999999999</v>
      </c>
    </row>
    <row r="72" spans="1:5" s="2" customFormat="1" ht="15">
      <c r="A72" s="8">
        <v>1</v>
      </c>
      <c r="B72" s="8" t="s">
        <v>21</v>
      </c>
      <c r="C72" s="9">
        <v>7338</v>
      </c>
      <c r="D72" s="9">
        <f>C72*3</f>
        <v>22014</v>
      </c>
      <c r="E72" s="10">
        <f>C72*12</f>
        <v>88056</v>
      </c>
    </row>
    <row r="73" spans="1:5" s="2" customFormat="1" ht="15">
      <c r="A73" s="8">
        <v>2</v>
      </c>
      <c r="B73" s="8" t="s">
        <v>22</v>
      </c>
      <c r="C73" s="9">
        <v>74497.2</v>
      </c>
      <c r="D73" s="9">
        <f>C73*3</f>
        <v>223491.59999999998</v>
      </c>
      <c r="E73" s="10">
        <f>C73*12</f>
        <v>893966.3999999999</v>
      </c>
    </row>
    <row r="74" s="2" customFormat="1" ht="15"/>
    <row r="75" spans="1:5" s="4" customFormat="1" ht="16.5">
      <c r="A75" s="5"/>
      <c r="B75" s="6" t="s">
        <v>25</v>
      </c>
      <c r="C75" s="5"/>
      <c r="D75" s="5"/>
      <c r="E75" s="12">
        <f>SUM(E76:E105)</f>
        <v>982021.52</v>
      </c>
    </row>
    <row r="76" spans="1:5" s="2" customFormat="1" ht="15">
      <c r="A76" s="8">
        <v>1</v>
      </c>
      <c r="B76" s="8" t="s">
        <v>0</v>
      </c>
      <c r="C76" s="8">
        <v>36455</v>
      </c>
      <c r="D76" s="9">
        <f>C76*3</f>
        <v>109365</v>
      </c>
      <c r="E76" s="10">
        <f>C76*12</f>
        <v>437460</v>
      </c>
    </row>
    <row r="77" spans="1:5" s="2" customFormat="1" ht="15">
      <c r="A77" s="8">
        <v>2</v>
      </c>
      <c r="B77" s="8" t="s">
        <v>1</v>
      </c>
      <c r="C77" s="8">
        <v>3300</v>
      </c>
      <c r="D77" s="9">
        <f>C77*3</f>
        <v>9900</v>
      </c>
      <c r="E77" s="10">
        <f>C77*12</f>
        <v>39600</v>
      </c>
    </row>
    <row r="78" spans="1:5" s="2" customFormat="1" ht="15">
      <c r="A78" s="8">
        <v>3</v>
      </c>
      <c r="B78" s="8" t="s">
        <v>2</v>
      </c>
      <c r="C78" s="10">
        <f>(C76+C77)*0.142</f>
        <v>5645.209999999999</v>
      </c>
      <c r="D78" s="9">
        <f>C78*3</f>
        <v>16935.629999999997</v>
      </c>
      <c r="E78" s="10">
        <f>C78*12</f>
        <v>67742.51999999999</v>
      </c>
    </row>
    <row r="79" spans="1:5" s="2" customFormat="1" ht="15">
      <c r="A79" s="8">
        <v>4</v>
      </c>
      <c r="B79" s="8" t="s">
        <v>6</v>
      </c>
      <c r="C79" s="10">
        <v>1600</v>
      </c>
      <c r="D79" s="9">
        <f>C79*3</f>
        <v>4800</v>
      </c>
      <c r="E79" s="10">
        <f>C79*12</f>
        <v>19200</v>
      </c>
    </row>
    <row r="80" spans="1:5" s="2" customFormat="1" ht="15">
      <c r="A80" s="8">
        <v>5</v>
      </c>
      <c r="B80" s="8" t="s">
        <v>7</v>
      </c>
      <c r="C80" s="10">
        <v>3200</v>
      </c>
      <c r="D80" s="9">
        <f>C80*3</f>
        <v>9600</v>
      </c>
      <c r="E80" s="10">
        <f>C80*12</f>
        <v>38400</v>
      </c>
    </row>
    <row r="81" spans="1:5" s="2" customFormat="1" ht="15">
      <c r="A81" s="8">
        <v>6</v>
      </c>
      <c r="B81" s="8" t="s">
        <v>8</v>
      </c>
      <c r="C81" s="10"/>
      <c r="D81" s="9">
        <v>150</v>
      </c>
      <c r="E81" s="10">
        <v>450</v>
      </c>
    </row>
    <row r="82" spans="1:5" s="2" customFormat="1" ht="15">
      <c r="A82" s="8">
        <v>7</v>
      </c>
      <c r="B82" s="8" t="s">
        <v>9</v>
      </c>
      <c r="C82" s="10">
        <v>850</v>
      </c>
      <c r="D82" s="9">
        <f>C82*3</f>
        <v>2550</v>
      </c>
      <c r="E82" s="10">
        <f>C82*12</f>
        <v>10200</v>
      </c>
    </row>
    <row r="83" spans="1:5" s="2" customFormat="1" ht="15">
      <c r="A83" s="8">
        <v>8</v>
      </c>
      <c r="B83" s="8" t="s">
        <v>11</v>
      </c>
      <c r="C83" s="10">
        <v>1300</v>
      </c>
      <c r="D83" s="9">
        <f>C83*3</f>
        <v>3900</v>
      </c>
      <c r="E83" s="10">
        <f>C83*12</f>
        <v>15600</v>
      </c>
    </row>
    <row r="84" spans="1:5" s="2" customFormat="1" ht="15">
      <c r="A84" s="101">
        <v>9</v>
      </c>
      <c r="B84" s="101" t="s">
        <v>43</v>
      </c>
      <c r="C84" s="101"/>
      <c r="D84" s="101"/>
      <c r="E84" s="98">
        <v>13000</v>
      </c>
    </row>
    <row r="85" spans="1:5" s="2" customFormat="1" ht="15">
      <c r="A85" s="103"/>
      <c r="B85" s="102"/>
      <c r="C85" s="103"/>
      <c r="D85" s="103"/>
      <c r="E85" s="99"/>
    </row>
    <row r="86" spans="1:5" s="2" customFormat="1" ht="15">
      <c r="A86" s="8">
        <v>10</v>
      </c>
      <c r="B86" s="8" t="s">
        <v>12</v>
      </c>
      <c r="C86" s="10"/>
      <c r="D86" s="9">
        <v>200</v>
      </c>
      <c r="E86" s="8">
        <f>D86*4</f>
        <v>800</v>
      </c>
    </row>
    <row r="87" spans="1:5" s="2" customFormat="1" ht="15">
      <c r="A87" s="8">
        <v>11</v>
      </c>
      <c r="B87" s="8" t="s">
        <v>18</v>
      </c>
      <c r="C87" s="10"/>
      <c r="D87" s="9">
        <v>800</v>
      </c>
      <c r="E87" s="8">
        <f>D87*4</f>
        <v>3200</v>
      </c>
    </row>
    <row r="88" spans="1:5" s="2" customFormat="1" ht="15">
      <c r="A88" s="101">
        <v>12</v>
      </c>
      <c r="B88" s="101" t="s">
        <v>44</v>
      </c>
      <c r="C88" s="101"/>
      <c r="D88" s="106">
        <v>729.25</v>
      </c>
      <c r="E88" s="98">
        <f>D88*4</f>
        <v>2917</v>
      </c>
    </row>
    <row r="89" spans="1:5" s="2" customFormat="1" ht="15">
      <c r="A89" s="103"/>
      <c r="B89" s="102"/>
      <c r="C89" s="103"/>
      <c r="D89" s="107"/>
      <c r="E89" s="99"/>
    </row>
    <row r="90" s="2" customFormat="1" ht="15">
      <c r="C90" s="3"/>
    </row>
    <row r="91" s="2" customFormat="1" ht="15.75">
      <c r="B91" s="1" t="s">
        <v>3</v>
      </c>
    </row>
    <row r="92" spans="1:5" s="2" customFormat="1" ht="15">
      <c r="A92" s="8">
        <v>13</v>
      </c>
      <c r="B92" s="11" t="s">
        <v>4</v>
      </c>
      <c r="C92" s="8">
        <v>7146</v>
      </c>
      <c r="D92" s="9">
        <f>C92*3</f>
        <v>21438</v>
      </c>
      <c r="E92" s="10">
        <f>C92*12</f>
        <v>85752</v>
      </c>
    </row>
    <row r="93" spans="1:5" s="2" customFormat="1" ht="15">
      <c r="A93" s="8">
        <v>14</v>
      </c>
      <c r="B93" s="11" t="s">
        <v>5</v>
      </c>
      <c r="C93" s="8">
        <v>1800</v>
      </c>
      <c r="D93" s="9">
        <f>C93*3</f>
        <v>5400</v>
      </c>
      <c r="E93" s="10">
        <f>C93*12</f>
        <v>21600</v>
      </c>
    </row>
    <row r="94" spans="1:5" s="2" customFormat="1" ht="15">
      <c r="A94" s="8">
        <v>15</v>
      </c>
      <c r="B94" s="8" t="s">
        <v>14</v>
      </c>
      <c r="C94" s="8">
        <v>4000</v>
      </c>
      <c r="D94" s="9">
        <f>C94*3</f>
        <v>12000</v>
      </c>
      <c r="E94" s="10">
        <f>C94*12</f>
        <v>48000</v>
      </c>
    </row>
    <row r="95" spans="1:5" s="2" customFormat="1" ht="15">
      <c r="A95" s="8">
        <v>16</v>
      </c>
      <c r="B95" s="8" t="s">
        <v>15</v>
      </c>
      <c r="C95" s="8">
        <v>800</v>
      </c>
      <c r="D95" s="9">
        <f>C95*3</f>
        <v>2400</v>
      </c>
      <c r="E95" s="10">
        <f>C95*12</f>
        <v>9600</v>
      </c>
    </row>
    <row r="96" spans="1:5" s="2" customFormat="1" ht="15">
      <c r="A96" s="8">
        <v>17</v>
      </c>
      <c r="B96" s="8" t="s">
        <v>10</v>
      </c>
      <c r="C96" s="8"/>
      <c r="D96" s="8">
        <v>5200</v>
      </c>
      <c r="E96" s="8">
        <v>5200</v>
      </c>
    </row>
    <row r="97" spans="1:5" s="2" customFormat="1" ht="15">
      <c r="A97" s="8">
        <v>18</v>
      </c>
      <c r="B97" s="8" t="s">
        <v>16</v>
      </c>
      <c r="C97" s="8"/>
      <c r="D97" s="8">
        <v>700</v>
      </c>
      <c r="E97" s="8">
        <v>2800</v>
      </c>
    </row>
    <row r="98" spans="1:5" s="2" customFormat="1" ht="15">
      <c r="A98" s="8">
        <v>19</v>
      </c>
      <c r="B98" s="8" t="s">
        <v>45</v>
      </c>
      <c r="C98" s="8"/>
      <c r="D98" s="8"/>
      <c r="E98" s="8">
        <v>40500</v>
      </c>
    </row>
    <row r="99" spans="1:5" s="2" customFormat="1" ht="15">
      <c r="A99" s="8">
        <v>20</v>
      </c>
      <c r="B99" s="8" t="s">
        <v>17</v>
      </c>
      <c r="C99" s="8"/>
      <c r="D99" s="8">
        <v>750</v>
      </c>
      <c r="E99" s="8">
        <v>3000</v>
      </c>
    </row>
    <row r="100" spans="1:5" s="2" customFormat="1" ht="15">
      <c r="A100" s="8">
        <v>21</v>
      </c>
      <c r="B100" s="8" t="s">
        <v>13</v>
      </c>
      <c r="C100" s="8"/>
      <c r="D100" s="8"/>
      <c r="E100" s="8">
        <v>58000</v>
      </c>
    </row>
    <row r="101" spans="1:5" s="2" customFormat="1" ht="15">
      <c r="A101" s="8">
        <v>22</v>
      </c>
      <c r="B101" s="8" t="s">
        <v>19</v>
      </c>
      <c r="C101" s="8"/>
      <c r="D101" s="24">
        <v>2500</v>
      </c>
      <c r="E101" s="24">
        <v>10000</v>
      </c>
    </row>
    <row r="102" spans="1:5" s="2" customFormat="1" ht="15">
      <c r="A102" s="8">
        <v>23</v>
      </c>
      <c r="B102" s="8" t="s">
        <v>42</v>
      </c>
      <c r="C102" s="8"/>
      <c r="D102" s="24"/>
      <c r="E102" s="24">
        <v>20000</v>
      </c>
    </row>
    <row r="103" spans="1:5" s="2" customFormat="1" ht="15">
      <c r="A103" s="8">
        <v>24</v>
      </c>
      <c r="B103" s="8" t="s">
        <v>53</v>
      </c>
      <c r="C103" s="8"/>
      <c r="D103" s="24"/>
      <c r="E103" s="24">
        <v>4280</v>
      </c>
    </row>
    <row r="104" spans="1:5" s="2" customFormat="1" ht="15">
      <c r="A104" s="8">
        <v>25</v>
      </c>
      <c r="B104" s="8" t="s">
        <v>52</v>
      </c>
      <c r="C104" s="8"/>
      <c r="D104" s="24"/>
      <c r="E104" s="24">
        <v>1000</v>
      </c>
    </row>
    <row r="105" spans="1:5" s="1" customFormat="1" ht="15.75">
      <c r="A105" s="19">
        <v>26</v>
      </c>
      <c r="B105" s="19" t="s">
        <v>20</v>
      </c>
      <c r="C105" s="19"/>
      <c r="D105" s="19"/>
      <c r="E105" s="19">
        <v>23720</v>
      </c>
    </row>
    <row r="106" s="2" customFormat="1" ht="15"/>
    <row r="107" s="2" customFormat="1" ht="15"/>
    <row r="108" s="2" customFormat="1" ht="15"/>
    <row r="109" spans="1:4" s="2" customFormat="1" ht="15">
      <c r="A109" s="2" t="s">
        <v>26</v>
      </c>
      <c r="C109" s="13"/>
      <c r="D109" s="2" t="s">
        <v>35</v>
      </c>
    </row>
  </sheetData>
  <sheetProtection/>
  <mergeCells count="30">
    <mergeCell ref="E27:E28"/>
    <mergeCell ref="C12:C13"/>
    <mergeCell ref="D12:D13"/>
    <mergeCell ref="E12:E13"/>
    <mergeCell ref="A88:A89"/>
    <mergeCell ref="B88:B89"/>
    <mergeCell ref="C88:C89"/>
    <mergeCell ref="D88:D89"/>
    <mergeCell ref="A12:B13"/>
    <mergeCell ref="A63:E66"/>
    <mergeCell ref="A7:E10"/>
    <mergeCell ref="B27:B28"/>
    <mergeCell ref="A27:A28"/>
    <mergeCell ref="C27:C28"/>
    <mergeCell ref="D27:D28"/>
    <mergeCell ref="E31:E32"/>
    <mergeCell ref="A31:A32"/>
    <mergeCell ref="B31:B32"/>
    <mergeCell ref="C31:C32"/>
    <mergeCell ref="D31:D32"/>
    <mergeCell ref="E88:E89"/>
    <mergeCell ref="A69:B70"/>
    <mergeCell ref="C69:C70"/>
    <mergeCell ref="D69:D70"/>
    <mergeCell ref="B84:B85"/>
    <mergeCell ref="C84:C85"/>
    <mergeCell ref="D84:D85"/>
    <mergeCell ref="E84:E85"/>
    <mergeCell ref="E69:E70"/>
    <mergeCell ref="A84:A8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80" zoomScaleNormal="80" zoomScalePageLayoutView="0" workbookViewId="0" topLeftCell="A1">
      <selection activeCell="P14" sqref="P14"/>
    </sheetView>
  </sheetViews>
  <sheetFormatPr defaultColWidth="9.00390625" defaultRowHeight="12.75"/>
  <cols>
    <col min="1" max="1" width="2.375" style="61" customWidth="1"/>
    <col min="2" max="2" width="42.125" style="0" customWidth="1"/>
    <col min="3" max="3" width="11.25390625" style="22" customWidth="1"/>
    <col min="4" max="4" width="11.75390625" style="14" customWidth="1"/>
    <col min="5" max="5" width="11.25390625" style="22" customWidth="1"/>
    <col min="6" max="6" width="11.125" style="14" customWidth="1"/>
    <col min="7" max="7" width="11.25390625" style="22" customWidth="1"/>
    <col min="8" max="8" width="11.125" style="14" customWidth="1"/>
    <col min="9" max="9" width="11.375" style="22" customWidth="1"/>
    <col min="10" max="10" width="11.00390625" style="14" customWidth="1"/>
    <col min="11" max="11" width="12.375" style="39" customWidth="1"/>
    <col min="12" max="12" width="12.875" style="14" customWidth="1"/>
    <col min="13" max="13" width="11.75390625" style="0" bestFit="1" customWidth="1"/>
    <col min="14" max="14" width="12.00390625" style="0" bestFit="1" customWidth="1"/>
  </cols>
  <sheetData>
    <row r="1" ht="14.25">
      <c r="H1" s="22" t="s">
        <v>72</v>
      </c>
    </row>
    <row r="2" spans="1:12" s="2" customFormat="1" ht="15">
      <c r="A2" s="61"/>
      <c r="C2" s="22"/>
      <c r="D2" s="14"/>
      <c r="E2" s="22"/>
      <c r="F2" s="14"/>
      <c r="G2" s="22"/>
      <c r="H2" s="22" t="s">
        <v>119</v>
      </c>
      <c r="I2" s="22"/>
      <c r="J2" s="14"/>
      <c r="K2" s="21"/>
      <c r="L2" s="14"/>
    </row>
    <row r="3" spans="1:12" s="2" customFormat="1" ht="9.75" customHeight="1">
      <c r="A3" s="61"/>
      <c r="C3" s="22"/>
      <c r="D3" s="14"/>
      <c r="E3" s="22"/>
      <c r="F3" s="14"/>
      <c r="G3" s="22"/>
      <c r="H3" s="14"/>
      <c r="I3" s="22"/>
      <c r="J3" s="14"/>
      <c r="K3" s="21"/>
      <c r="L3" s="14"/>
    </row>
    <row r="4" spans="1:12" s="2" customFormat="1" ht="6.75" customHeight="1">
      <c r="A4" s="61"/>
      <c r="C4" s="22"/>
      <c r="D4" s="14"/>
      <c r="E4" s="22"/>
      <c r="F4" s="14"/>
      <c r="G4" s="22"/>
      <c r="H4" s="14"/>
      <c r="I4" s="22"/>
      <c r="J4" s="14"/>
      <c r="K4" s="21"/>
      <c r="L4" s="14"/>
    </row>
    <row r="5" spans="1:12" ht="12.75" customHeight="1">
      <c r="A5" s="120" t="s">
        <v>118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2.7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ht="0.7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2:11" ht="14.25">
      <c r="B9" s="16" t="s">
        <v>94</v>
      </c>
      <c r="C9" s="36"/>
      <c r="D9" s="37"/>
      <c r="K9" s="18"/>
    </row>
    <row r="10" spans="2:11" ht="9" customHeight="1">
      <c r="B10" s="16"/>
      <c r="C10" s="36"/>
      <c r="D10" s="37"/>
      <c r="K10" s="18"/>
    </row>
    <row r="11" spans="2:6" ht="14.25">
      <c r="B11" s="16" t="s">
        <v>96</v>
      </c>
      <c r="F11" s="86">
        <v>63220</v>
      </c>
    </row>
    <row r="12" spans="2:6" ht="14.25">
      <c r="B12" s="16" t="s">
        <v>97</v>
      </c>
      <c r="F12" s="86">
        <v>5415.71</v>
      </c>
    </row>
    <row r="13" spans="2:6" ht="14.25">
      <c r="B13" s="87"/>
      <c r="F13" s="86"/>
    </row>
    <row r="14" spans="2:11" ht="14.25">
      <c r="B14" s="16"/>
      <c r="C14" s="36"/>
      <c r="D14" s="37"/>
      <c r="K14" s="18"/>
    </row>
    <row r="15" spans="1:14" ht="12.75">
      <c r="A15" s="62"/>
      <c r="B15" s="44"/>
      <c r="C15" s="121" t="s">
        <v>28</v>
      </c>
      <c r="D15" s="122"/>
      <c r="E15" s="121" t="s">
        <v>29</v>
      </c>
      <c r="F15" s="122"/>
      <c r="G15" s="121" t="s">
        <v>30</v>
      </c>
      <c r="H15" s="122"/>
      <c r="I15" s="121" t="s">
        <v>31</v>
      </c>
      <c r="J15" s="122"/>
      <c r="K15" s="112" t="s">
        <v>34</v>
      </c>
      <c r="L15" s="113"/>
      <c r="N15" s="59"/>
    </row>
    <row r="16" spans="1:12" ht="12.75">
      <c r="A16" s="63"/>
      <c r="B16" s="45" t="s">
        <v>37</v>
      </c>
      <c r="C16" s="116" t="s">
        <v>32</v>
      </c>
      <c r="D16" s="114" t="s">
        <v>33</v>
      </c>
      <c r="E16" s="116" t="s">
        <v>32</v>
      </c>
      <c r="F16" s="114" t="s">
        <v>33</v>
      </c>
      <c r="G16" s="116" t="s">
        <v>32</v>
      </c>
      <c r="H16" s="114" t="s">
        <v>33</v>
      </c>
      <c r="I16" s="116" t="s">
        <v>32</v>
      </c>
      <c r="J16" s="114" t="s">
        <v>33</v>
      </c>
      <c r="K16" s="118" t="s">
        <v>32</v>
      </c>
      <c r="L16" s="114" t="s">
        <v>33</v>
      </c>
    </row>
    <row r="17" spans="1:12" ht="12.75">
      <c r="A17" s="64"/>
      <c r="B17" s="46"/>
      <c r="C17" s="117"/>
      <c r="D17" s="115"/>
      <c r="E17" s="117"/>
      <c r="F17" s="115"/>
      <c r="G17" s="117"/>
      <c r="H17" s="115"/>
      <c r="I17" s="117"/>
      <c r="J17" s="115"/>
      <c r="K17" s="119"/>
      <c r="L17" s="115"/>
    </row>
    <row r="18" spans="1:12" s="20" customFormat="1" ht="0.75" customHeight="1">
      <c r="A18" s="111"/>
      <c r="B18" s="111"/>
      <c r="C18" s="47"/>
      <c r="D18" s="48"/>
      <c r="E18" s="47"/>
      <c r="F18" s="48"/>
      <c r="G18" s="47"/>
      <c r="H18" s="48"/>
      <c r="I18" s="47"/>
      <c r="J18" s="48"/>
      <c r="K18" s="58"/>
      <c r="L18" s="48"/>
    </row>
    <row r="19" spans="1:12" s="28" customFormat="1" ht="15">
      <c r="A19" s="65"/>
      <c r="B19" s="27" t="s">
        <v>24</v>
      </c>
      <c r="C19" s="29">
        <f aca="true" t="shared" si="0" ref="C19:J19">SUM(C20:C23)</f>
        <v>294831.08</v>
      </c>
      <c r="D19" s="29">
        <f t="shared" si="0"/>
        <v>290301.11</v>
      </c>
      <c r="E19" s="29">
        <f t="shared" si="0"/>
        <v>295731.08</v>
      </c>
      <c r="F19" s="29">
        <f t="shared" si="0"/>
        <v>318366.67</v>
      </c>
      <c r="G19" s="29">
        <f t="shared" si="0"/>
        <v>295631.08</v>
      </c>
      <c r="H19" s="29">
        <f t="shared" si="0"/>
        <v>283041.76</v>
      </c>
      <c r="I19" s="29">
        <f t="shared" si="0"/>
        <v>296331.08</v>
      </c>
      <c r="J19" s="29">
        <f t="shared" si="0"/>
        <v>305943.32999999996</v>
      </c>
      <c r="K19" s="29">
        <f>SUM(K20:K23)</f>
        <v>1182524.32</v>
      </c>
      <c r="L19" s="29">
        <f>SUM(L20:L23)</f>
        <v>1197652.87</v>
      </c>
    </row>
    <row r="20" spans="1:14" s="28" customFormat="1" ht="14.25">
      <c r="A20" s="65">
        <v>1</v>
      </c>
      <c r="B20" s="41" t="s">
        <v>93</v>
      </c>
      <c r="C20" s="35">
        <v>25956.18</v>
      </c>
      <c r="D20" s="38">
        <f>12885.26+6676.84+9576.48</f>
        <v>29138.579999999998</v>
      </c>
      <c r="E20" s="38">
        <v>25956.18</v>
      </c>
      <c r="F20" s="38">
        <f>7601.26+6676.84+6676.84</f>
        <v>20954.940000000002</v>
      </c>
      <c r="G20" s="38">
        <v>25956.18</v>
      </c>
      <c r="H20" s="38">
        <f>14704.1+7983.24+5370.44</f>
        <v>28057.78</v>
      </c>
      <c r="I20" s="38">
        <v>25956.18</v>
      </c>
      <c r="J20" s="38">
        <f>6676.84+10880.04+4458.8</f>
        <v>22015.68</v>
      </c>
      <c r="K20" s="38">
        <f>C20+E20+G20+I20</f>
        <v>103824.72</v>
      </c>
      <c r="L20" s="38">
        <f>D20+F20+H20+J20</f>
        <v>100166.98000000001</v>
      </c>
      <c r="N20" s="42"/>
    </row>
    <row r="21" spans="1:12" s="28" customFormat="1" ht="27.75" customHeight="1">
      <c r="A21" s="65">
        <v>2</v>
      </c>
      <c r="B21" s="60" t="s">
        <v>78</v>
      </c>
      <c r="C21" s="69">
        <v>265674.9</v>
      </c>
      <c r="D21" s="70">
        <f>105054.64+70534.24+81326.24</f>
        <v>256915.12</v>
      </c>
      <c r="E21" s="70">
        <v>265674.9</v>
      </c>
      <c r="F21" s="70">
        <f>86428.3+87577.08+87930.66</f>
        <v>261936.04</v>
      </c>
      <c r="G21" s="70">
        <v>265674.9</v>
      </c>
      <c r="H21" s="70">
        <f>112245.32+73040.54+67130.5</f>
        <v>252416.36</v>
      </c>
      <c r="I21" s="70">
        <v>265674.9</v>
      </c>
      <c r="J21" s="70">
        <f>94715.42+92351.12+94846.06</f>
        <v>281912.6</v>
      </c>
      <c r="K21" s="70">
        <f>C21+E21+G21+I21</f>
        <v>1062699.6</v>
      </c>
      <c r="L21" s="70">
        <f>D21+F21+H21+J21</f>
        <v>1053180.12</v>
      </c>
    </row>
    <row r="22" spans="1:12" s="28" customFormat="1" ht="14.25" customHeight="1">
      <c r="A22" s="65">
        <v>3</v>
      </c>
      <c r="B22" s="60" t="s">
        <v>100</v>
      </c>
      <c r="C22" s="69">
        <v>0</v>
      </c>
      <c r="D22" s="70">
        <v>0</v>
      </c>
      <c r="E22" s="70">
        <v>0</v>
      </c>
      <c r="F22" s="70">
        <v>30000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f>F22</f>
        <v>30000</v>
      </c>
    </row>
    <row r="23" spans="1:12" s="28" customFormat="1" ht="14.25">
      <c r="A23" s="65">
        <v>4</v>
      </c>
      <c r="B23" s="95" t="s">
        <v>61</v>
      </c>
      <c r="C23" s="38">
        <v>3200</v>
      </c>
      <c r="D23" s="38">
        <v>4247.41</v>
      </c>
      <c r="E23" s="38">
        <v>4100</v>
      </c>
      <c r="F23" s="38">
        <v>5475.69</v>
      </c>
      <c r="G23" s="38">
        <v>4000</v>
      </c>
      <c r="H23" s="38">
        <v>2567.62</v>
      </c>
      <c r="I23" s="38">
        <v>4700</v>
      </c>
      <c r="J23" s="38">
        <f>1707.86+307.19</f>
        <v>2015.05</v>
      </c>
      <c r="K23" s="38">
        <f>C23+E23+G23+I23</f>
        <v>16000</v>
      </c>
      <c r="L23" s="38">
        <f>D23+F23+H23+J23</f>
        <v>14305.769999999997</v>
      </c>
    </row>
    <row r="24" spans="1:14" s="28" customFormat="1" ht="14.25">
      <c r="A24" s="65"/>
      <c r="B24" s="31" t="s">
        <v>25</v>
      </c>
      <c r="C24" s="29">
        <f>SUM(C26:C59)</f>
        <v>276381.33999999997</v>
      </c>
      <c r="D24" s="29">
        <f aca="true" t="shared" si="1" ref="D24:I24">SUM(D26:D59)</f>
        <v>227406.07999999993</v>
      </c>
      <c r="E24" s="29">
        <f>SUM(E26:E59)</f>
        <v>292586.33999999997</v>
      </c>
      <c r="F24" s="29">
        <f>SUM(F26:F59)</f>
        <v>307640.32999999996</v>
      </c>
      <c r="G24" s="29">
        <f t="shared" si="1"/>
        <v>324152.64</v>
      </c>
      <c r="H24" s="29">
        <f>SUM(H26:H59)</f>
        <v>381011.9</v>
      </c>
      <c r="I24" s="29">
        <f t="shared" si="1"/>
        <v>289404</v>
      </c>
      <c r="J24" s="29">
        <f>SUM(J26:J59)</f>
        <v>292984.9600000001</v>
      </c>
      <c r="K24" s="29">
        <f>I24+G24+E24+C24</f>
        <v>1182524.3199999998</v>
      </c>
      <c r="L24" s="29">
        <f>SUM(L26:L61)</f>
        <v>1223247.2699999998</v>
      </c>
      <c r="M24" s="42"/>
      <c r="N24" s="42"/>
    </row>
    <row r="25" spans="1:12" s="30" customFormat="1" ht="14.25">
      <c r="A25" s="65">
        <v>1</v>
      </c>
      <c r="B25" s="32" t="s">
        <v>63</v>
      </c>
      <c r="C25" s="29">
        <f aca="true" t="shared" si="2" ref="C25:J25">SUM(C26:C30)</f>
        <v>136040</v>
      </c>
      <c r="D25" s="29">
        <f t="shared" si="2"/>
        <v>87570.64</v>
      </c>
      <c r="E25" s="29">
        <f t="shared" si="2"/>
        <v>147900</v>
      </c>
      <c r="F25" s="29">
        <f t="shared" si="2"/>
        <v>145858</v>
      </c>
      <c r="G25" s="29">
        <f t="shared" si="2"/>
        <v>143400</v>
      </c>
      <c r="H25" s="29">
        <f t="shared" si="2"/>
        <v>147136.36000000002</v>
      </c>
      <c r="I25" s="29">
        <f t="shared" si="2"/>
        <v>134200</v>
      </c>
      <c r="J25" s="29">
        <f t="shared" si="2"/>
        <v>160788.84000000003</v>
      </c>
      <c r="K25" s="29">
        <f aca="true" t="shared" si="3" ref="K25:L27">C25+E25+G25+I25</f>
        <v>561540</v>
      </c>
      <c r="L25" s="29">
        <f t="shared" si="3"/>
        <v>541353.8400000001</v>
      </c>
    </row>
    <row r="26" spans="1:12" s="28" customFormat="1" ht="14.25">
      <c r="A26" s="66" t="s">
        <v>67</v>
      </c>
      <c r="B26" s="71" t="s">
        <v>0</v>
      </c>
      <c r="C26" s="74">
        <v>128340</v>
      </c>
      <c r="D26" s="80">
        <v>81454.64</v>
      </c>
      <c r="E26" s="74">
        <v>128400</v>
      </c>
      <c r="F26" s="80">
        <f>125333.52+2373.8</f>
        <v>127707.32</v>
      </c>
      <c r="G26" s="74">
        <v>128400</v>
      </c>
      <c r="H26" s="80">
        <v>129812.41</v>
      </c>
      <c r="I26" s="74">
        <v>128400</v>
      </c>
      <c r="J26" s="80">
        <f>126930.72+7397.6+12790.88</f>
        <v>147119.2</v>
      </c>
      <c r="K26" s="80">
        <f t="shared" si="3"/>
        <v>513540</v>
      </c>
      <c r="L26" s="80">
        <f t="shared" si="3"/>
        <v>486093.57</v>
      </c>
    </row>
    <row r="27" spans="1:13" s="28" customFormat="1" ht="14.25">
      <c r="A27" s="66" t="s">
        <v>68</v>
      </c>
      <c r="B27" s="71" t="s">
        <v>62</v>
      </c>
      <c r="C27" s="74">
        <v>0</v>
      </c>
      <c r="D27" s="80">
        <v>0</v>
      </c>
      <c r="E27" s="75">
        <v>4300</v>
      </c>
      <c r="F27" s="80">
        <v>4138</v>
      </c>
      <c r="G27" s="74">
        <v>2600</v>
      </c>
      <c r="H27" s="80">
        <v>2299</v>
      </c>
      <c r="I27" s="74">
        <v>0</v>
      </c>
      <c r="J27" s="80">
        <v>460</v>
      </c>
      <c r="K27" s="80">
        <f t="shared" si="3"/>
        <v>6900</v>
      </c>
      <c r="L27" s="80">
        <f t="shared" si="3"/>
        <v>6897</v>
      </c>
      <c r="M27" s="42"/>
    </row>
    <row r="28" spans="1:12" s="28" customFormat="1" ht="14.25">
      <c r="A28" s="66" t="s">
        <v>69</v>
      </c>
      <c r="B28" s="71" t="s">
        <v>1</v>
      </c>
      <c r="C28" s="74">
        <v>5900</v>
      </c>
      <c r="D28" s="80">
        <v>5266</v>
      </c>
      <c r="E28" s="74">
        <v>1900</v>
      </c>
      <c r="F28" s="80">
        <v>3739</v>
      </c>
      <c r="G28" s="74">
        <v>1900</v>
      </c>
      <c r="H28" s="80">
        <v>7646</v>
      </c>
      <c r="I28" s="74">
        <v>4000</v>
      </c>
      <c r="J28" s="80">
        <v>8796</v>
      </c>
      <c r="K28" s="80">
        <f aca="true" t="shared" si="4" ref="K28:K37">C28+E28+G28+I28</f>
        <v>13700</v>
      </c>
      <c r="L28" s="80">
        <f>D28+F28+H28+J28</f>
        <v>25447</v>
      </c>
    </row>
    <row r="29" spans="1:14" s="28" customFormat="1" ht="14.25">
      <c r="A29" s="66" t="s">
        <v>70</v>
      </c>
      <c r="B29" s="71" t="s">
        <v>57</v>
      </c>
      <c r="C29" s="75">
        <v>0</v>
      </c>
      <c r="D29" s="80">
        <v>0</v>
      </c>
      <c r="E29" s="75">
        <v>11500</v>
      </c>
      <c r="F29" s="80">
        <v>8473.68</v>
      </c>
      <c r="G29" s="75">
        <v>8700</v>
      </c>
      <c r="H29" s="80">
        <v>5578.95</v>
      </c>
      <c r="I29" s="75">
        <v>0</v>
      </c>
      <c r="J29" s="80">
        <v>2613.64</v>
      </c>
      <c r="K29" s="80">
        <f t="shared" si="4"/>
        <v>20200</v>
      </c>
      <c r="L29" s="80">
        <f>D29+F29+H29+J29</f>
        <v>16666.27</v>
      </c>
      <c r="N29" s="42"/>
    </row>
    <row r="30" spans="1:13" s="28" customFormat="1" ht="14.25">
      <c r="A30" s="66" t="s">
        <v>76</v>
      </c>
      <c r="B30" s="72" t="s">
        <v>77</v>
      </c>
      <c r="C30" s="74">
        <v>1800</v>
      </c>
      <c r="D30" s="80">
        <v>850</v>
      </c>
      <c r="E30" s="74">
        <v>1800</v>
      </c>
      <c r="F30" s="80">
        <v>1800</v>
      </c>
      <c r="G30" s="74">
        <v>1800</v>
      </c>
      <c r="H30" s="80">
        <v>1800</v>
      </c>
      <c r="I30" s="74">
        <v>1800</v>
      </c>
      <c r="J30" s="80">
        <v>1800</v>
      </c>
      <c r="K30" s="80">
        <f>C30+E30+G30+I30</f>
        <v>7200</v>
      </c>
      <c r="L30" s="80">
        <f>D30+F30+H30+J30</f>
        <v>6250</v>
      </c>
      <c r="M30" s="42"/>
    </row>
    <row r="31" spans="1:12" s="28" customFormat="1" ht="14.25">
      <c r="A31" s="65">
        <v>2</v>
      </c>
      <c r="B31" s="41" t="s">
        <v>73</v>
      </c>
      <c r="C31" s="35">
        <v>38400</v>
      </c>
      <c r="D31" s="38">
        <f>1166.34+1220.5+9819.63+9402.3+2287.43+2178.68+145.61+84.17</f>
        <v>26304.659999999996</v>
      </c>
      <c r="E31" s="35">
        <v>44000</v>
      </c>
      <c r="F31" s="38">
        <f>1417.18+0+690+10935+10091.79+10628.07+2524.57+2339.46+2453.67+97.74+86.8+86.68</f>
        <v>41350.96</v>
      </c>
      <c r="G31" s="35">
        <v>44900</v>
      </c>
      <c r="H31" s="38">
        <f>1158+1443.78+1360+9303.14+11850.64+11172+2157+2747.19+2600+79.86+99.57+90+0.03</f>
        <v>44061.21</v>
      </c>
      <c r="I31" s="35">
        <v>43000</v>
      </c>
      <c r="J31" s="38">
        <f>1059+0+1085+8674.11+9611+12165+2011+2228.03+2816+73+82+100+51.56</f>
        <v>39955.7</v>
      </c>
      <c r="K31" s="38">
        <f t="shared" si="4"/>
        <v>170300</v>
      </c>
      <c r="L31" s="38">
        <f aca="true" t="shared" si="5" ref="L31:L38">D31+F31+H31+J31</f>
        <v>151672.52999999997</v>
      </c>
    </row>
    <row r="32" spans="1:12" s="28" customFormat="1" ht="14.25">
      <c r="A32" s="65">
        <v>3</v>
      </c>
      <c r="B32" s="33" t="s">
        <v>6</v>
      </c>
      <c r="C32" s="35">
        <v>8800</v>
      </c>
      <c r="D32" s="38">
        <v>8954.96</v>
      </c>
      <c r="E32" s="35">
        <v>8900</v>
      </c>
      <c r="F32" s="38">
        <v>8764.72</v>
      </c>
      <c r="G32" s="35">
        <v>8900</v>
      </c>
      <c r="H32" s="38">
        <v>5523.95</v>
      </c>
      <c r="I32" s="35">
        <v>8900</v>
      </c>
      <c r="J32" s="38">
        <v>5622.17</v>
      </c>
      <c r="K32" s="38">
        <f t="shared" si="4"/>
        <v>35500</v>
      </c>
      <c r="L32" s="38">
        <f t="shared" si="5"/>
        <v>28865.800000000003</v>
      </c>
    </row>
    <row r="33" spans="1:14" s="28" customFormat="1" ht="14.25">
      <c r="A33" s="65">
        <v>4</v>
      </c>
      <c r="B33" s="33" t="s">
        <v>7</v>
      </c>
      <c r="C33" s="35">
        <v>14000</v>
      </c>
      <c r="D33" s="38">
        <v>17279.68</v>
      </c>
      <c r="E33" s="35">
        <v>14000</v>
      </c>
      <c r="F33" s="38">
        <v>13810.58</v>
      </c>
      <c r="G33" s="35">
        <v>9000</v>
      </c>
      <c r="H33" s="38">
        <v>10664.79</v>
      </c>
      <c r="I33" s="35">
        <v>13000</v>
      </c>
      <c r="J33" s="96">
        <v>11380.37</v>
      </c>
      <c r="K33" s="38">
        <f t="shared" si="4"/>
        <v>50000</v>
      </c>
      <c r="L33" s="38">
        <f>D33+F33+H33+J33</f>
        <v>53135.420000000006</v>
      </c>
      <c r="N33" s="42"/>
    </row>
    <row r="34" spans="1:13" s="14" customFormat="1" ht="14.25" customHeight="1">
      <c r="A34" s="65">
        <v>5</v>
      </c>
      <c r="B34" s="34" t="s">
        <v>9</v>
      </c>
      <c r="C34" s="79">
        <v>900</v>
      </c>
      <c r="D34" s="70">
        <f>858.21+360+315+593.4</f>
        <v>2126.61</v>
      </c>
      <c r="E34" s="79">
        <v>800</v>
      </c>
      <c r="F34" s="70">
        <v>318</v>
      </c>
      <c r="G34" s="79">
        <v>1000</v>
      </c>
      <c r="H34" s="70">
        <f>318+159</f>
        <v>477</v>
      </c>
      <c r="I34" s="79">
        <v>800</v>
      </c>
      <c r="J34" s="70">
        <f>334+698</f>
        <v>1032</v>
      </c>
      <c r="K34" s="70">
        <f t="shared" si="4"/>
        <v>3500</v>
      </c>
      <c r="L34" s="70">
        <f t="shared" si="5"/>
        <v>3953.61</v>
      </c>
      <c r="M34" s="28"/>
    </row>
    <row r="35" spans="1:13" s="14" customFormat="1" ht="14.25">
      <c r="A35" s="65">
        <v>6</v>
      </c>
      <c r="B35" s="33" t="s">
        <v>11</v>
      </c>
      <c r="C35" s="35">
        <v>500</v>
      </c>
      <c r="D35" s="38">
        <f>111.8+464</f>
        <v>575.8</v>
      </c>
      <c r="E35" s="35">
        <v>1000</v>
      </c>
      <c r="F35" s="38">
        <f>400+500.5+1181+225</f>
        <v>2306.5</v>
      </c>
      <c r="G35" s="35">
        <v>1000</v>
      </c>
      <c r="H35" s="38">
        <f>1000+200+55.5+200</f>
        <v>1455.5</v>
      </c>
      <c r="I35" s="35">
        <v>1000</v>
      </c>
      <c r="J35" s="38">
        <v>234</v>
      </c>
      <c r="K35" s="38">
        <f t="shared" si="4"/>
        <v>3500</v>
      </c>
      <c r="L35" s="38">
        <f t="shared" si="5"/>
        <v>4571.8</v>
      </c>
      <c r="M35" s="28"/>
    </row>
    <row r="36" spans="1:13" s="14" customFormat="1" ht="25.5">
      <c r="A36" s="81">
        <v>7</v>
      </c>
      <c r="B36" s="89" t="s">
        <v>66</v>
      </c>
      <c r="C36" s="79">
        <v>6700</v>
      </c>
      <c r="D36" s="70">
        <v>6650</v>
      </c>
      <c r="E36" s="79">
        <v>3500</v>
      </c>
      <c r="F36" s="70">
        <v>1585</v>
      </c>
      <c r="G36" s="79">
        <v>3500</v>
      </c>
      <c r="H36" s="70">
        <v>1472</v>
      </c>
      <c r="I36" s="79">
        <v>3400</v>
      </c>
      <c r="J36" s="70">
        <v>0</v>
      </c>
      <c r="K36" s="70">
        <f t="shared" si="4"/>
        <v>17100</v>
      </c>
      <c r="L36" s="70">
        <f t="shared" si="5"/>
        <v>9707</v>
      </c>
      <c r="M36" s="28"/>
    </row>
    <row r="37" spans="1:13" s="14" customFormat="1" ht="14.25">
      <c r="A37" s="65">
        <v>8</v>
      </c>
      <c r="B37" s="41" t="s">
        <v>12</v>
      </c>
      <c r="C37" s="90">
        <v>300</v>
      </c>
      <c r="D37" s="38">
        <v>297.99</v>
      </c>
      <c r="E37" s="90">
        <v>300</v>
      </c>
      <c r="F37" s="38">
        <v>297.99</v>
      </c>
      <c r="G37" s="90">
        <v>300</v>
      </c>
      <c r="H37" s="38">
        <v>297.99</v>
      </c>
      <c r="I37" s="90">
        <v>300</v>
      </c>
      <c r="J37" s="38">
        <v>265.14</v>
      </c>
      <c r="K37" s="38">
        <f t="shared" si="4"/>
        <v>1200</v>
      </c>
      <c r="L37" s="38">
        <f t="shared" si="5"/>
        <v>1159.1100000000001</v>
      </c>
      <c r="M37" s="28"/>
    </row>
    <row r="38" spans="1:13" s="14" customFormat="1" ht="14.25">
      <c r="A38" s="65">
        <v>9</v>
      </c>
      <c r="B38" s="41" t="s">
        <v>90</v>
      </c>
      <c r="C38" s="90">
        <v>0</v>
      </c>
      <c r="D38" s="38">
        <v>0</v>
      </c>
      <c r="E38" s="90">
        <v>0</v>
      </c>
      <c r="F38" s="38">
        <v>200</v>
      </c>
      <c r="G38" s="90">
        <v>0</v>
      </c>
      <c r="H38" s="38">
        <v>150</v>
      </c>
      <c r="I38" s="90">
        <v>0</v>
      </c>
      <c r="J38" s="38">
        <v>300</v>
      </c>
      <c r="K38" s="38">
        <v>0</v>
      </c>
      <c r="L38" s="38">
        <f t="shared" si="5"/>
        <v>650</v>
      </c>
      <c r="M38" s="28"/>
    </row>
    <row r="39" spans="1:13" s="14" customFormat="1" ht="25.5">
      <c r="A39" s="81">
        <v>10</v>
      </c>
      <c r="B39" s="34" t="s">
        <v>18</v>
      </c>
      <c r="C39" s="91">
        <v>880</v>
      </c>
      <c r="D39" s="78">
        <v>800</v>
      </c>
      <c r="E39" s="91">
        <v>880</v>
      </c>
      <c r="F39" s="70">
        <v>960</v>
      </c>
      <c r="G39" s="91">
        <v>880</v>
      </c>
      <c r="H39" s="70">
        <v>880</v>
      </c>
      <c r="I39" s="91">
        <v>880</v>
      </c>
      <c r="J39" s="70">
        <v>880</v>
      </c>
      <c r="K39" s="70">
        <f>C39+E39+G39+I39</f>
        <v>3520</v>
      </c>
      <c r="L39" s="70">
        <f>D39+F39+H39+J39</f>
        <v>3520</v>
      </c>
      <c r="M39" s="28"/>
    </row>
    <row r="40" spans="1:13" s="14" customFormat="1" ht="32.25" customHeight="1">
      <c r="A40" s="81">
        <v>11</v>
      </c>
      <c r="B40" s="73" t="s">
        <v>64</v>
      </c>
      <c r="C40" s="77">
        <v>500</v>
      </c>
      <c r="D40" s="78">
        <v>0</v>
      </c>
      <c r="E40" s="77">
        <v>1500</v>
      </c>
      <c r="F40" s="70">
        <f>1000+19+52.01</f>
        <v>1071.01</v>
      </c>
      <c r="G40" s="77">
        <v>1000</v>
      </c>
      <c r="H40" s="70">
        <v>1000</v>
      </c>
      <c r="I40" s="77">
        <v>1000</v>
      </c>
      <c r="J40" s="70">
        <f>19+1000+19+1000+37.9</f>
        <v>2075.9</v>
      </c>
      <c r="K40" s="70">
        <f>C40+E40+G40+I40</f>
        <v>4000</v>
      </c>
      <c r="L40" s="70">
        <f>D40+F40+H40+J40</f>
        <v>4146.91</v>
      </c>
      <c r="M40" s="28"/>
    </row>
    <row r="41" spans="1:13" s="2" customFormat="1" ht="15">
      <c r="A41" s="67"/>
      <c r="B41" s="49" t="s">
        <v>3</v>
      </c>
      <c r="C41" s="76"/>
      <c r="D41" s="40"/>
      <c r="E41" s="40"/>
      <c r="F41" s="40"/>
      <c r="G41" s="40"/>
      <c r="H41" s="40"/>
      <c r="I41" s="40"/>
      <c r="J41" s="40"/>
      <c r="K41" s="40"/>
      <c r="L41" s="40"/>
      <c r="M41" s="26"/>
    </row>
    <row r="42" spans="1:12" s="26" customFormat="1" ht="25.5">
      <c r="A42" s="65">
        <v>12</v>
      </c>
      <c r="B42" s="60" t="s">
        <v>80</v>
      </c>
      <c r="C42" s="79">
        <v>4500</v>
      </c>
      <c r="D42" s="70">
        <v>4500</v>
      </c>
      <c r="E42" s="79">
        <v>0</v>
      </c>
      <c r="F42" s="70">
        <v>0</v>
      </c>
      <c r="G42" s="79">
        <v>0</v>
      </c>
      <c r="H42" s="70">
        <v>0</v>
      </c>
      <c r="I42" s="79">
        <v>0</v>
      </c>
      <c r="J42" s="70">
        <v>0</v>
      </c>
      <c r="K42" s="70">
        <f aca="true" t="shared" si="6" ref="K42:K47">C42+E42+G42+I42</f>
        <v>4500</v>
      </c>
      <c r="L42" s="70">
        <f aca="true" t="shared" si="7" ref="L42:L59">D42+F42+H42+J42</f>
        <v>4500</v>
      </c>
    </row>
    <row r="43" spans="1:12" s="26" customFormat="1" ht="15.75" customHeight="1">
      <c r="A43" s="65">
        <v>13</v>
      </c>
      <c r="B43" s="60" t="s">
        <v>91</v>
      </c>
      <c r="C43" s="35">
        <v>0</v>
      </c>
      <c r="D43" s="38">
        <v>0</v>
      </c>
      <c r="E43" s="35">
        <v>0</v>
      </c>
      <c r="F43" s="38">
        <v>0</v>
      </c>
      <c r="G43" s="35">
        <v>1000</v>
      </c>
      <c r="H43" s="38">
        <v>805</v>
      </c>
      <c r="I43" s="35">
        <v>0</v>
      </c>
      <c r="J43" s="38">
        <v>0</v>
      </c>
      <c r="K43" s="38">
        <f t="shared" si="6"/>
        <v>1000</v>
      </c>
      <c r="L43" s="38">
        <f t="shared" si="7"/>
        <v>805</v>
      </c>
    </row>
    <row r="44" spans="1:12" s="26" customFormat="1" ht="16.5" customHeight="1">
      <c r="A44" s="65">
        <v>14</v>
      </c>
      <c r="B44" s="92" t="s">
        <v>4</v>
      </c>
      <c r="C44" s="93">
        <v>27926.34</v>
      </c>
      <c r="D44" s="38">
        <v>27926.34</v>
      </c>
      <c r="E44" s="35">
        <v>27926.34</v>
      </c>
      <c r="F44" s="38">
        <v>27926.34</v>
      </c>
      <c r="G44" s="35">
        <v>32073.66</v>
      </c>
      <c r="H44" s="38">
        <v>27926.34</v>
      </c>
      <c r="I44" s="35">
        <v>32074</v>
      </c>
      <c r="J44" s="38">
        <v>27926.34</v>
      </c>
      <c r="K44" s="38">
        <f t="shared" si="6"/>
        <v>120000.34</v>
      </c>
      <c r="L44" s="38">
        <f>D44+F44+H44+J44</f>
        <v>111705.36</v>
      </c>
    </row>
    <row r="45" spans="1:12" s="26" customFormat="1" ht="15.75" customHeight="1">
      <c r="A45" s="65">
        <v>15</v>
      </c>
      <c r="B45" s="92" t="s">
        <v>60</v>
      </c>
      <c r="C45" s="93">
        <v>6480</v>
      </c>
      <c r="D45" s="38">
        <v>4320</v>
      </c>
      <c r="E45" s="35">
        <v>6480</v>
      </c>
      <c r="F45" s="38">
        <v>6480</v>
      </c>
      <c r="G45" s="35">
        <v>7450</v>
      </c>
      <c r="H45" s="38">
        <v>6480</v>
      </c>
      <c r="I45" s="35">
        <v>7450</v>
      </c>
      <c r="J45" s="38">
        <v>6480</v>
      </c>
      <c r="K45" s="38">
        <f t="shared" si="6"/>
        <v>27860</v>
      </c>
      <c r="L45" s="38">
        <f t="shared" si="7"/>
        <v>23760</v>
      </c>
    </row>
    <row r="46" spans="1:12" s="26" customFormat="1" ht="18.75" customHeight="1">
      <c r="A46" s="65">
        <v>16</v>
      </c>
      <c r="B46" s="33" t="s">
        <v>59</v>
      </c>
      <c r="C46" s="93">
        <v>21320</v>
      </c>
      <c r="D46" s="38">
        <v>20280</v>
      </c>
      <c r="E46" s="35">
        <v>23400</v>
      </c>
      <c r="F46" s="38">
        <v>23400</v>
      </c>
      <c r="G46" s="35">
        <v>23400</v>
      </c>
      <c r="H46" s="38">
        <v>23400</v>
      </c>
      <c r="I46" s="35">
        <v>23400</v>
      </c>
      <c r="J46" s="38">
        <v>23400</v>
      </c>
      <c r="K46" s="38">
        <f t="shared" si="6"/>
        <v>91520</v>
      </c>
      <c r="L46" s="38">
        <f t="shared" si="7"/>
        <v>90480</v>
      </c>
    </row>
    <row r="47" spans="1:12" s="26" customFormat="1" ht="19.5" customHeight="1">
      <c r="A47" s="65">
        <v>17</v>
      </c>
      <c r="B47" s="41" t="s">
        <v>81</v>
      </c>
      <c r="C47" s="35">
        <f>1150+1100</f>
        <v>2250</v>
      </c>
      <c r="D47" s="38">
        <v>2250</v>
      </c>
      <c r="E47" s="35">
        <v>0</v>
      </c>
      <c r="F47" s="38">
        <v>0</v>
      </c>
      <c r="G47" s="35">
        <v>0</v>
      </c>
      <c r="H47" s="38">
        <v>0</v>
      </c>
      <c r="I47" s="35">
        <v>0</v>
      </c>
      <c r="J47" s="38">
        <v>2400</v>
      </c>
      <c r="K47" s="38">
        <f t="shared" si="6"/>
        <v>2250</v>
      </c>
      <c r="L47" s="38">
        <f t="shared" si="7"/>
        <v>4650</v>
      </c>
    </row>
    <row r="48" spans="1:12" s="26" customFormat="1" ht="19.5" customHeight="1">
      <c r="A48" s="65">
        <v>18</v>
      </c>
      <c r="B48" s="41" t="s">
        <v>92</v>
      </c>
      <c r="C48" s="35">
        <v>0</v>
      </c>
      <c r="D48" s="38">
        <v>0</v>
      </c>
      <c r="E48" s="35">
        <v>0</v>
      </c>
      <c r="F48" s="38">
        <v>0</v>
      </c>
      <c r="G48" s="35">
        <v>0</v>
      </c>
      <c r="H48" s="38">
        <f>50497+25026</f>
        <v>75523</v>
      </c>
      <c r="I48" s="35">
        <v>0</v>
      </c>
      <c r="J48" s="38">
        <v>0</v>
      </c>
      <c r="K48" s="38">
        <v>0</v>
      </c>
      <c r="L48" s="38">
        <f>H48</f>
        <v>75523</v>
      </c>
    </row>
    <row r="49" spans="1:12" s="26" customFormat="1" ht="18" customHeight="1">
      <c r="A49" s="65">
        <v>19</v>
      </c>
      <c r="B49" s="33" t="s">
        <v>10</v>
      </c>
      <c r="C49" s="35">
        <v>2030</v>
      </c>
      <c r="D49" s="38">
        <v>2027</v>
      </c>
      <c r="E49" s="35">
        <v>0</v>
      </c>
      <c r="F49" s="38">
        <v>251.3</v>
      </c>
      <c r="G49" s="35">
        <v>0</v>
      </c>
      <c r="H49" s="38">
        <v>233.26</v>
      </c>
      <c r="I49" s="35">
        <v>500</v>
      </c>
      <c r="J49" s="38">
        <v>577</v>
      </c>
      <c r="K49" s="38">
        <f aca="true" t="shared" si="8" ref="K49:K56">C49+E49+G49+I49</f>
        <v>2530</v>
      </c>
      <c r="L49" s="38">
        <f t="shared" si="7"/>
        <v>3088.5600000000004</v>
      </c>
    </row>
    <row r="50" spans="1:12" s="26" customFormat="1" ht="15.75" customHeight="1">
      <c r="A50" s="65">
        <v>20</v>
      </c>
      <c r="B50" s="41" t="s">
        <v>104</v>
      </c>
      <c r="C50" s="35">
        <v>0</v>
      </c>
      <c r="D50" s="38">
        <v>0</v>
      </c>
      <c r="E50" s="35">
        <v>4000</v>
      </c>
      <c r="F50" s="38">
        <v>961.2</v>
      </c>
      <c r="G50" s="35">
        <v>5000</v>
      </c>
      <c r="H50" s="38">
        <f>4129+10440+540+3180</f>
        <v>18289</v>
      </c>
      <c r="I50" s="35">
        <v>5000</v>
      </c>
      <c r="J50" s="38">
        <f>65</f>
        <v>65</v>
      </c>
      <c r="K50" s="38">
        <f t="shared" si="8"/>
        <v>14000</v>
      </c>
      <c r="L50" s="38">
        <f t="shared" si="7"/>
        <v>19315.2</v>
      </c>
    </row>
    <row r="51" spans="1:12" s="26" customFormat="1" ht="18" customHeight="1">
      <c r="A51" s="65">
        <v>21</v>
      </c>
      <c r="B51" s="33" t="s">
        <v>45</v>
      </c>
      <c r="C51" s="35">
        <v>0</v>
      </c>
      <c r="D51" s="38">
        <v>0</v>
      </c>
      <c r="E51" s="35">
        <v>0</v>
      </c>
      <c r="F51" s="38">
        <v>27862.73</v>
      </c>
      <c r="G51" s="35">
        <v>30000</v>
      </c>
      <c r="H51" s="38">
        <v>0</v>
      </c>
      <c r="I51" s="35">
        <v>0</v>
      </c>
      <c r="J51" s="38">
        <v>0</v>
      </c>
      <c r="K51" s="38">
        <f t="shared" si="8"/>
        <v>30000</v>
      </c>
      <c r="L51" s="38">
        <f t="shared" si="7"/>
        <v>27862.73</v>
      </c>
    </row>
    <row r="52" spans="1:12" s="26" customFormat="1" ht="16.5" customHeight="1">
      <c r="A52" s="65">
        <v>22</v>
      </c>
      <c r="B52" s="41" t="s">
        <v>71</v>
      </c>
      <c r="C52" s="93">
        <v>0</v>
      </c>
      <c r="D52" s="38">
        <f>350+250+7458+9+30+11</f>
        <v>8108</v>
      </c>
      <c r="E52" s="35">
        <v>5000</v>
      </c>
      <c r="F52" s="38">
        <v>168</v>
      </c>
      <c r="G52" s="35">
        <v>5000</v>
      </c>
      <c r="H52" s="38">
        <v>0</v>
      </c>
      <c r="I52" s="35">
        <v>5000</v>
      </c>
      <c r="J52" s="38">
        <v>970</v>
      </c>
      <c r="K52" s="38">
        <f t="shared" si="8"/>
        <v>15000</v>
      </c>
      <c r="L52" s="38">
        <f>D52+F52+H52+J52</f>
        <v>9246</v>
      </c>
    </row>
    <row r="53" spans="1:12" s="26" customFormat="1" ht="16.5" customHeight="1">
      <c r="A53" s="65">
        <v>23</v>
      </c>
      <c r="B53" s="41" t="s">
        <v>74</v>
      </c>
      <c r="C53" s="35">
        <v>0</v>
      </c>
      <c r="D53" s="38">
        <v>0</v>
      </c>
      <c r="E53" s="35">
        <v>1000</v>
      </c>
      <c r="F53" s="38">
        <v>0</v>
      </c>
      <c r="G53" s="35">
        <v>1000</v>
      </c>
      <c r="H53" s="38">
        <f>300+600</f>
        <v>900</v>
      </c>
      <c r="I53" s="35">
        <v>1000</v>
      </c>
      <c r="J53" s="38">
        <v>0</v>
      </c>
      <c r="K53" s="38">
        <f t="shared" si="8"/>
        <v>3000</v>
      </c>
      <c r="L53" s="38">
        <f t="shared" si="7"/>
        <v>900</v>
      </c>
    </row>
    <row r="54" spans="1:12" s="26" customFormat="1" ht="16.5" customHeight="1">
      <c r="A54" s="65">
        <v>24</v>
      </c>
      <c r="B54" s="33" t="s">
        <v>58</v>
      </c>
      <c r="C54" s="35">
        <v>2800</v>
      </c>
      <c r="D54" s="38">
        <v>2739.4</v>
      </c>
      <c r="E54" s="35">
        <v>0</v>
      </c>
      <c r="F54" s="38">
        <v>0</v>
      </c>
      <c r="G54" s="35">
        <v>0</v>
      </c>
      <c r="H54" s="38">
        <v>0</v>
      </c>
      <c r="I54" s="35">
        <v>0</v>
      </c>
      <c r="J54" s="38">
        <v>0</v>
      </c>
      <c r="K54" s="38">
        <f t="shared" si="8"/>
        <v>2800</v>
      </c>
      <c r="L54" s="38">
        <f t="shared" si="7"/>
        <v>2739.4</v>
      </c>
    </row>
    <row r="55" spans="1:12" s="26" customFormat="1" ht="15">
      <c r="A55" s="65">
        <v>25</v>
      </c>
      <c r="B55" s="33" t="s">
        <v>65</v>
      </c>
      <c r="C55" s="35">
        <v>0</v>
      </c>
      <c r="D55" s="38">
        <v>0</v>
      </c>
      <c r="E55" s="35">
        <v>0</v>
      </c>
      <c r="F55" s="38">
        <v>0</v>
      </c>
      <c r="G55" s="35">
        <v>0</v>
      </c>
      <c r="H55" s="38">
        <v>6280</v>
      </c>
      <c r="I55" s="35">
        <v>6500</v>
      </c>
      <c r="J55" s="38">
        <v>0</v>
      </c>
      <c r="K55" s="38">
        <f t="shared" si="8"/>
        <v>6500</v>
      </c>
      <c r="L55" s="38">
        <f t="shared" si="7"/>
        <v>6280</v>
      </c>
    </row>
    <row r="56" spans="1:12" s="26" customFormat="1" ht="15.75" customHeight="1">
      <c r="A56" s="65">
        <v>26</v>
      </c>
      <c r="B56" s="33" t="s">
        <v>19</v>
      </c>
      <c r="C56" s="35">
        <v>2055</v>
      </c>
      <c r="D56" s="38">
        <v>2055</v>
      </c>
      <c r="E56" s="35">
        <v>2000</v>
      </c>
      <c r="F56" s="38">
        <v>4068</v>
      </c>
      <c r="G56" s="35">
        <v>0</v>
      </c>
      <c r="H56" s="38">
        <v>0</v>
      </c>
      <c r="I56" s="35">
        <v>2000</v>
      </c>
      <c r="J56" s="38">
        <v>2222</v>
      </c>
      <c r="K56" s="38">
        <f t="shared" si="8"/>
        <v>6055</v>
      </c>
      <c r="L56" s="38">
        <f t="shared" si="7"/>
        <v>8345</v>
      </c>
    </row>
    <row r="57" spans="1:12" s="26" customFormat="1" ht="15.75" customHeight="1">
      <c r="A57" s="65">
        <v>27</v>
      </c>
      <c r="B57" s="33" t="s">
        <v>75</v>
      </c>
      <c r="C57" s="35">
        <v>0</v>
      </c>
      <c r="D57" s="38">
        <v>0</v>
      </c>
      <c r="E57" s="35">
        <v>0</v>
      </c>
      <c r="F57" s="38">
        <v>0</v>
      </c>
      <c r="G57" s="35">
        <v>5348.98</v>
      </c>
      <c r="H57" s="38">
        <v>8056.5</v>
      </c>
      <c r="I57" s="35">
        <v>0</v>
      </c>
      <c r="J57" s="38">
        <v>6410.5</v>
      </c>
      <c r="K57" s="38">
        <v>0</v>
      </c>
      <c r="L57" s="38">
        <f t="shared" si="7"/>
        <v>14467</v>
      </c>
    </row>
    <row r="58" spans="1:12" s="26" customFormat="1" ht="15.75" customHeight="1">
      <c r="A58" s="65">
        <v>28</v>
      </c>
      <c r="B58" s="41" t="s">
        <v>95</v>
      </c>
      <c r="C58" s="35">
        <v>0</v>
      </c>
      <c r="D58" s="38">
        <v>2640</v>
      </c>
      <c r="E58" s="35">
        <v>0</v>
      </c>
      <c r="F58" s="38">
        <v>0</v>
      </c>
      <c r="G58" s="35">
        <v>0</v>
      </c>
      <c r="H58" s="38">
        <v>0</v>
      </c>
      <c r="I58" s="35">
        <v>0</v>
      </c>
      <c r="J58" s="38">
        <v>0</v>
      </c>
      <c r="K58" s="38">
        <v>0</v>
      </c>
      <c r="L58" s="38">
        <f t="shared" si="7"/>
        <v>2640</v>
      </c>
    </row>
    <row r="59" spans="1:12" s="26" customFormat="1" ht="15">
      <c r="A59" s="65">
        <v>29</v>
      </c>
      <c r="B59" s="33" t="s">
        <v>20</v>
      </c>
      <c r="C59" s="88">
        <v>0</v>
      </c>
      <c r="D59" s="38">
        <v>0</v>
      </c>
      <c r="E59" s="88">
        <v>0</v>
      </c>
      <c r="F59" s="38">
        <v>0</v>
      </c>
      <c r="G59" s="88">
        <v>0</v>
      </c>
      <c r="H59" s="38"/>
      <c r="I59" s="88">
        <v>0</v>
      </c>
      <c r="J59" s="38"/>
      <c r="K59" s="38">
        <f>C59+E59+G59+I59</f>
        <v>0</v>
      </c>
      <c r="L59" s="38">
        <f t="shared" si="7"/>
        <v>0</v>
      </c>
    </row>
    <row r="60" spans="1:12" s="26" customFormat="1" ht="15">
      <c r="A60" s="65">
        <v>30</v>
      </c>
      <c r="B60" s="94" t="s">
        <v>98</v>
      </c>
      <c r="C60" s="88">
        <v>0</v>
      </c>
      <c r="D60" s="38">
        <v>0</v>
      </c>
      <c r="E60" s="88">
        <v>0</v>
      </c>
      <c r="F60" s="38">
        <v>0</v>
      </c>
      <c r="G60" s="88">
        <v>0</v>
      </c>
      <c r="H60" s="38">
        <v>0</v>
      </c>
      <c r="I60" s="88">
        <v>3600</v>
      </c>
      <c r="J60" s="38">
        <v>0</v>
      </c>
      <c r="K60" s="38">
        <v>0</v>
      </c>
      <c r="L60" s="38">
        <f>I60</f>
        <v>3600</v>
      </c>
    </row>
    <row r="61" spans="1:12" s="26" customFormat="1" ht="15">
      <c r="A61" s="65">
        <v>31</v>
      </c>
      <c r="B61" s="41" t="s">
        <v>99</v>
      </c>
      <c r="C61" s="88">
        <v>0</v>
      </c>
      <c r="D61" s="38">
        <v>0</v>
      </c>
      <c r="E61" s="88">
        <v>0</v>
      </c>
      <c r="F61" s="38">
        <v>0</v>
      </c>
      <c r="G61" s="88">
        <v>0</v>
      </c>
      <c r="H61" s="38">
        <v>0</v>
      </c>
      <c r="I61" s="88">
        <v>10604</v>
      </c>
      <c r="J61" s="38">
        <v>0</v>
      </c>
      <c r="K61" s="38">
        <v>0</v>
      </c>
      <c r="L61" s="38">
        <f>I61</f>
        <v>10604</v>
      </c>
    </row>
    <row r="62" spans="1:12" s="43" customFormat="1" ht="12.75">
      <c r="A62" s="110"/>
      <c r="B62" s="109"/>
      <c r="C62" s="109"/>
      <c r="D62" s="109"/>
      <c r="E62" s="50"/>
      <c r="F62" s="108"/>
      <c r="G62" s="109"/>
      <c r="H62" s="51"/>
      <c r="I62" s="52"/>
      <c r="J62" s="53"/>
      <c r="K62" s="52"/>
      <c r="L62" s="52"/>
    </row>
    <row r="63" ht="14.25">
      <c r="B63" s="97" t="s">
        <v>115</v>
      </c>
    </row>
    <row r="64" ht="14.25">
      <c r="B64" t="s">
        <v>117</v>
      </c>
    </row>
    <row r="65" ht="14.25">
      <c r="B65" t="s">
        <v>116</v>
      </c>
    </row>
    <row r="72" spans="2:12" s="43" customFormat="1" ht="12.75">
      <c r="B72" s="68" t="s">
        <v>26</v>
      </c>
      <c r="C72" s="54"/>
      <c r="D72" s="55"/>
      <c r="E72" s="56"/>
      <c r="F72" s="57"/>
      <c r="G72" s="51" t="s">
        <v>79</v>
      </c>
      <c r="H72" s="57"/>
      <c r="I72" s="51"/>
      <c r="J72" s="52"/>
      <c r="K72" s="51"/>
      <c r="L72" s="52"/>
    </row>
  </sheetData>
  <sheetProtection/>
  <mergeCells count="19">
    <mergeCell ref="A5:L8"/>
    <mergeCell ref="I16:I17"/>
    <mergeCell ref="J16:J17"/>
    <mergeCell ref="H16:H17"/>
    <mergeCell ref="G16:G17"/>
    <mergeCell ref="E16:E17"/>
    <mergeCell ref="C15:D15"/>
    <mergeCell ref="I15:J15"/>
    <mergeCell ref="E15:F15"/>
    <mergeCell ref="G15:H15"/>
    <mergeCell ref="F62:G62"/>
    <mergeCell ref="A62:D62"/>
    <mergeCell ref="A18:B18"/>
    <mergeCell ref="K15:L15"/>
    <mergeCell ref="L16:L17"/>
    <mergeCell ref="C16:C17"/>
    <mergeCell ref="D16:D17"/>
    <mergeCell ref="K16:K17"/>
    <mergeCell ref="F16:F17"/>
  </mergeCells>
  <printOptions/>
  <pageMargins left="0" right="0" top="0" bottom="0" header="0.5118110236220472" footer="0.5118110236220472"/>
  <pageSetup fitToHeight="2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">
      <selection activeCell="D15" sqref="D15"/>
    </sheetView>
  </sheetViews>
  <sheetFormatPr defaultColWidth="9.00390625" defaultRowHeight="12.75"/>
  <cols>
    <col min="2" max="2" width="31.25390625" style="0" customWidth="1"/>
    <col min="3" max="3" width="15.00390625" style="0" customWidth="1"/>
    <col min="4" max="6" width="12.75390625" style="0" customWidth="1"/>
  </cols>
  <sheetData>
    <row r="1" ht="12.75">
      <c r="C1" t="s">
        <v>105</v>
      </c>
    </row>
    <row r="3" spans="3:7" ht="12.75">
      <c r="C3" s="84" t="s">
        <v>84</v>
      </c>
      <c r="D3" s="84" t="s">
        <v>85</v>
      </c>
      <c r="E3" s="84" t="s">
        <v>86</v>
      </c>
      <c r="F3" s="84" t="s">
        <v>87</v>
      </c>
      <c r="G3" s="84" t="s">
        <v>88</v>
      </c>
    </row>
    <row r="4" spans="1:7" ht="12.75">
      <c r="A4" s="33">
        <v>1</v>
      </c>
      <c r="B4" s="41" t="s">
        <v>56</v>
      </c>
      <c r="C4" s="35">
        <v>2400</v>
      </c>
      <c r="D4" s="35">
        <v>2400</v>
      </c>
      <c r="E4" s="35">
        <v>2400</v>
      </c>
      <c r="F4" s="35">
        <v>2400</v>
      </c>
      <c r="G4" s="35">
        <f>SUM(C4:F4)</f>
        <v>9600</v>
      </c>
    </row>
    <row r="5" spans="1:7" ht="12.75">
      <c r="A5" s="33">
        <v>2</v>
      </c>
      <c r="B5" s="33" t="s">
        <v>55</v>
      </c>
      <c r="C5" s="35">
        <v>9000</v>
      </c>
      <c r="D5" s="35">
        <v>9000</v>
      </c>
      <c r="E5" s="35">
        <v>9000</v>
      </c>
      <c r="F5" s="35">
        <v>9000</v>
      </c>
      <c r="G5" s="35">
        <f>SUM(C5:F5)</f>
        <v>36000</v>
      </c>
    </row>
    <row r="6" spans="1:7" ht="12.75">
      <c r="A6" s="33">
        <v>3</v>
      </c>
      <c r="B6" s="41" t="s">
        <v>82</v>
      </c>
      <c r="C6" s="35">
        <v>1500</v>
      </c>
      <c r="D6" s="35">
        <v>1500</v>
      </c>
      <c r="E6" s="35">
        <v>1500</v>
      </c>
      <c r="F6" s="35">
        <v>1500</v>
      </c>
      <c r="G6" s="35">
        <f>SUM(C6:F6)</f>
        <v>6000</v>
      </c>
    </row>
    <row r="7" spans="1:7" ht="12.75">
      <c r="A7" s="33">
        <v>4</v>
      </c>
      <c r="B7" s="33" t="s">
        <v>83</v>
      </c>
      <c r="C7" s="35">
        <v>1300</v>
      </c>
      <c r="D7" s="35">
        <v>1300</v>
      </c>
      <c r="E7" s="35">
        <v>1300</v>
      </c>
      <c r="F7" s="35">
        <v>1300</v>
      </c>
      <c r="G7" s="35">
        <f>SUM(C7:F7)</f>
        <v>5200</v>
      </c>
    </row>
    <row r="8" spans="1:7" ht="14.25">
      <c r="A8" s="82"/>
      <c r="B8" s="59"/>
      <c r="C8" s="42">
        <f>SUM(C4:C7)</f>
        <v>14200</v>
      </c>
      <c r="D8" s="42">
        <f>SUM(D4:D7)</f>
        <v>14200</v>
      </c>
      <c r="E8" s="42">
        <f>SUM(E4:E7)</f>
        <v>14200</v>
      </c>
      <c r="F8" s="42">
        <f>SUM(F4:F7)</f>
        <v>14200</v>
      </c>
      <c r="G8" s="83">
        <f>SUM(G4:G7)</f>
        <v>56800</v>
      </c>
    </row>
    <row r="12" ht="12.75">
      <c r="C12" t="s">
        <v>106</v>
      </c>
    </row>
    <row r="14" spans="2:4" ht="12.75">
      <c r="B14" t="s">
        <v>89</v>
      </c>
      <c r="D14" s="85">
        <v>14484</v>
      </c>
    </row>
    <row r="15" spans="2:4" ht="12.75">
      <c r="B15" t="s">
        <v>101</v>
      </c>
      <c r="D15" s="85">
        <v>11000</v>
      </c>
    </row>
    <row r="16" spans="2:4" ht="12.75">
      <c r="B16" t="s">
        <v>102</v>
      </c>
      <c r="D16" s="85">
        <v>2000</v>
      </c>
    </row>
    <row r="17" spans="2:4" ht="12.75">
      <c r="B17" t="s">
        <v>103</v>
      </c>
      <c r="D17" s="85">
        <v>12000</v>
      </c>
    </row>
    <row r="18" ht="12.75">
      <c r="D18" s="85">
        <f>SUM(D14:D17)</f>
        <v>39484</v>
      </c>
    </row>
    <row r="21" ht="12.75">
      <c r="E21" s="85">
        <f>G8-D18</f>
        <v>17316</v>
      </c>
    </row>
    <row r="26" spans="1:7" ht="12.75">
      <c r="A26" s="33">
        <v>1</v>
      </c>
      <c r="B26" s="41" t="s">
        <v>56</v>
      </c>
      <c r="C26" s="35">
        <v>2400</v>
      </c>
      <c r="D26" s="35">
        <v>2400</v>
      </c>
      <c r="E26" s="35">
        <v>2400</v>
      </c>
      <c r="F26" s="35">
        <v>2400</v>
      </c>
      <c r="G26" s="35">
        <f>SUM(C26:F26)</f>
        <v>9600</v>
      </c>
    </row>
    <row r="27" spans="1:7" ht="12.75">
      <c r="A27" s="33">
        <v>2</v>
      </c>
      <c r="B27" s="33" t="s">
        <v>55</v>
      </c>
      <c r="C27" s="35">
        <v>9000</v>
      </c>
      <c r="D27" s="35">
        <v>9000</v>
      </c>
      <c r="E27" s="35">
        <v>9000</v>
      </c>
      <c r="F27" s="35">
        <v>9000</v>
      </c>
      <c r="G27" s="35">
        <f>SUM(C27:F27)</f>
        <v>36000</v>
      </c>
    </row>
    <row r="28" spans="1:7" ht="12.75">
      <c r="A28" s="33">
        <v>3</v>
      </c>
      <c r="B28" s="41" t="s">
        <v>82</v>
      </c>
      <c r="C28" s="35">
        <v>1500</v>
      </c>
      <c r="D28" s="35">
        <v>1500</v>
      </c>
      <c r="E28" s="35">
        <v>1500</v>
      </c>
      <c r="F28" s="35">
        <v>1500</v>
      </c>
      <c r="G28" s="35">
        <f>SUM(C28:F28)</f>
        <v>6000</v>
      </c>
    </row>
    <row r="29" spans="1:7" ht="12.75">
      <c r="A29" s="33">
        <v>4</v>
      </c>
      <c r="B29" s="33" t="s">
        <v>83</v>
      </c>
      <c r="C29" s="35">
        <v>1300</v>
      </c>
      <c r="D29" s="35">
        <v>1300</v>
      </c>
      <c r="E29" s="35">
        <v>1300</v>
      </c>
      <c r="F29" s="35">
        <v>1300</v>
      </c>
      <c r="G29" s="35">
        <f>SUM(C29:F29)</f>
        <v>5200</v>
      </c>
    </row>
    <row r="31" ht="12.75">
      <c r="C31" t="s">
        <v>112</v>
      </c>
    </row>
    <row r="33" spans="2:3" ht="12.75">
      <c r="B33" t="s">
        <v>107</v>
      </c>
      <c r="C33" s="85">
        <v>9600</v>
      </c>
    </row>
    <row r="34" spans="2:5" ht="12.75">
      <c r="B34" t="s">
        <v>108</v>
      </c>
      <c r="C34" s="85">
        <v>5682.48</v>
      </c>
      <c r="D34" t="s">
        <v>114</v>
      </c>
      <c r="E34" t="s">
        <v>113</v>
      </c>
    </row>
    <row r="35" spans="2:3" ht="12.75">
      <c r="B35" t="s">
        <v>109</v>
      </c>
      <c r="C35" s="85">
        <v>18000</v>
      </c>
    </row>
    <row r="36" spans="2:3" ht="12.75">
      <c r="B36" t="s">
        <v>110</v>
      </c>
      <c r="C36" s="85">
        <v>12000</v>
      </c>
    </row>
    <row r="37" spans="2:3" ht="12.75">
      <c r="B37" t="s">
        <v>111</v>
      </c>
      <c r="C37" s="85">
        <v>6000</v>
      </c>
    </row>
    <row r="38" ht="12.75">
      <c r="C38" s="85">
        <f>SUM(C33:C37)</f>
        <v>51282.479999999996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2015-02-14T16:07:22Z</cp:lastPrinted>
  <dcterms:created xsi:type="dcterms:W3CDTF">2009-10-16T20:31:19Z</dcterms:created>
  <dcterms:modified xsi:type="dcterms:W3CDTF">2015-07-17T14:21:22Z</dcterms:modified>
  <cp:category/>
  <cp:version/>
  <cp:contentType/>
  <cp:contentStatus/>
</cp:coreProperties>
</file>