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отчет 2011" sheetId="3" r:id="rId1"/>
    <sheet name="смета 2011" sheetId="2" r:id="rId2"/>
    <sheet name="отчет 2012" sheetId="1" r:id="rId3"/>
    <sheet name="смета 2012" sheetId="4" r:id="rId4"/>
  </sheets>
  <calcPr calcId="124519" refMode="R1C1"/>
</workbook>
</file>

<file path=xl/calcChain.xml><?xml version="1.0" encoding="utf-8"?>
<calcChain xmlns="http://schemas.openxmlformats.org/spreadsheetml/2006/main">
  <c r="E6" i="4"/>
  <c r="E7"/>
  <c r="E8" s="1"/>
  <c r="C8"/>
  <c r="D8"/>
  <c r="F8"/>
  <c r="E11"/>
  <c r="F11"/>
  <c r="E18"/>
  <c r="F18"/>
  <c r="E21"/>
  <c r="F21"/>
  <c r="E29"/>
  <c r="E30"/>
  <c r="E71" s="1"/>
  <c r="F30"/>
  <c r="E36"/>
  <c r="E37"/>
  <c r="E38"/>
  <c r="F38"/>
  <c r="E50"/>
  <c r="E51"/>
  <c r="E52"/>
  <c r="E53"/>
  <c r="E54"/>
  <c r="E56"/>
  <c r="F56"/>
  <c r="F50" s="1"/>
  <c r="F71" s="1"/>
  <c r="E59"/>
  <c r="E60"/>
  <c r="F60"/>
  <c r="C71"/>
  <c r="D71"/>
  <c r="E73"/>
  <c r="C7" i="3"/>
  <c r="D7"/>
  <c r="D14" s="1"/>
  <c r="E7"/>
  <c r="F7"/>
  <c r="F14" s="1"/>
  <c r="G7"/>
  <c r="H7"/>
  <c r="H14" s="1"/>
  <c r="I7"/>
  <c r="J7"/>
  <c r="J14" s="1"/>
  <c r="K7"/>
  <c r="L7"/>
  <c r="L14" s="1"/>
  <c r="L112" s="1"/>
  <c r="M7"/>
  <c r="N7"/>
  <c r="N14" s="1"/>
  <c r="O7"/>
  <c r="O10"/>
  <c r="O13" s="1"/>
  <c r="O14" s="1"/>
  <c r="O11"/>
  <c r="O12"/>
  <c r="C13"/>
  <c r="D13"/>
  <c r="E13"/>
  <c r="F13"/>
  <c r="G13"/>
  <c r="H13"/>
  <c r="I13"/>
  <c r="J13"/>
  <c r="K13"/>
  <c r="L13"/>
  <c r="M13"/>
  <c r="N13"/>
  <c r="C14"/>
  <c r="E14"/>
  <c r="G14"/>
  <c r="I14"/>
  <c r="K14"/>
  <c r="M14"/>
  <c r="C16"/>
  <c r="D16"/>
  <c r="E16"/>
  <c r="F16"/>
  <c r="G16"/>
  <c r="H16"/>
  <c r="I16"/>
  <c r="J16"/>
  <c r="K16"/>
  <c r="L16"/>
  <c r="M16"/>
  <c r="N16"/>
  <c r="O17"/>
  <c r="O18"/>
  <c r="O19"/>
  <c r="O20"/>
  <c r="O16" s="1"/>
  <c r="O21"/>
  <c r="O22"/>
  <c r="O23"/>
  <c r="O24"/>
  <c r="F25"/>
  <c r="H25"/>
  <c r="K25"/>
  <c r="M25"/>
  <c r="N25"/>
  <c r="O26"/>
  <c r="O25" s="1"/>
  <c r="O27"/>
  <c r="C28"/>
  <c r="D28"/>
  <c r="E28"/>
  <c r="F28"/>
  <c r="G28"/>
  <c r="H28"/>
  <c r="I28"/>
  <c r="J28"/>
  <c r="K28"/>
  <c r="L28"/>
  <c r="M28"/>
  <c r="N28"/>
  <c r="O30"/>
  <c r="O31"/>
  <c r="O28" s="1"/>
  <c r="O32"/>
  <c r="O33"/>
  <c r="O34"/>
  <c r="O35"/>
  <c r="O36"/>
  <c r="C37"/>
  <c r="D37"/>
  <c r="E37"/>
  <c r="F37"/>
  <c r="G37"/>
  <c r="H37"/>
  <c r="I37"/>
  <c r="J37"/>
  <c r="K37"/>
  <c r="L37"/>
  <c r="M37"/>
  <c r="N37"/>
  <c r="O38"/>
  <c r="O39"/>
  <c r="O37" s="1"/>
  <c r="O40"/>
  <c r="O41"/>
  <c r="O42"/>
  <c r="O43"/>
  <c r="O44"/>
  <c r="O45"/>
  <c r="O46"/>
  <c r="C47"/>
  <c r="C102" s="1"/>
  <c r="C110" s="1"/>
  <c r="C112" s="1"/>
  <c r="D47"/>
  <c r="E47"/>
  <c r="F47"/>
  <c r="G47"/>
  <c r="G102" s="1"/>
  <c r="G110" s="1"/>
  <c r="G112" s="1"/>
  <c r="H47"/>
  <c r="I47"/>
  <c r="I102" s="1"/>
  <c r="I110" s="1"/>
  <c r="I112" s="1"/>
  <c r="J47"/>
  <c r="K47"/>
  <c r="K102" s="1"/>
  <c r="K110" s="1"/>
  <c r="K112" s="1"/>
  <c r="L47"/>
  <c r="M47"/>
  <c r="M102" s="1"/>
  <c r="M110" s="1"/>
  <c r="M112" s="1"/>
  <c r="N47"/>
  <c r="O49"/>
  <c r="O50"/>
  <c r="O47" s="1"/>
  <c r="O51"/>
  <c r="O52"/>
  <c r="O53"/>
  <c r="O54"/>
  <c r="O55"/>
  <c r="C56"/>
  <c r="E56"/>
  <c r="E102" s="1"/>
  <c r="E110" s="1"/>
  <c r="E112" s="1"/>
  <c r="G56"/>
  <c r="I56"/>
  <c r="K56"/>
  <c r="O57"/>
  <c r="O58"/>
  <c r="O59"/>
  <c r="O60"/>
  <c r="O61"/>
  <c r="C62"/>
  <c r="D62"/>
  <c r="D56" s="1"/>
  <c r="D102" s="1"/>
  <c r="D110" s="1"/>
  <c r="E62"/>
  <c r="F62"/>
  <c r="F56" s="1"/>
  <c r="F102" s="1"/>
  <c r="F110" s="1"/>
  <c r="G62"/>
  <c r="H62"/>
  <c r="H56" s="1"/>
  <c r="H102" s="1"/>
  <c r="H110" s="1"/>
  <c r="I62"/>
  <c r="J62"/>
  <c r="J56" s="1"/>
  <c r="J102" s="1"/>
  <c r="J110" s="1"/>
  <c r="K62"/>
  <c r="L62"/>
  <c r="M62"/>
  <c r="M56" s="1"/>
  <c r="N62"/>
  <c r="N56" s="1"/>
  <c r="N102" s="1"/>
  <c r="N110" s="1"/>
  <c r="O63"/>
  <c r="O64"/>
  <c r="C66"/>
  <c r="D66"/>
  <c r="E66"/>
  <c r="F66"/>
  <c r="G66"/>
  <c r="H66"/>
  <c r="I66"/>
  <c r="J66"/>
  <c r="K66"/>
  <c r="L66"/>
  <c r="M66"/>
  <c r="N66"/>
  <c r="O67"/>
  <c r="O68"/>
  <c r="O66" s="1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L102"/>
  <c r="L110" s="1"/>
  <c r="O104"/>
  <c r="O109" s="1"/>
  <c r="O105"/>
  <c r="O106"/>
  <c r="O107"/>
  <c r="O108"/>
  <c r="C109"/>
  <c r="D109"/>
  <c r="E109"/>
  <c r="F109"/>
  <c r="G109"/>
  <c r="H109"/>
  <c r="I109"/>
  <c r="J109"/>
  <c r="K109"/>
  <c r="L109"/>
  <c r="M109"/>
  <c r="N109"/>
  <c r="C117"/>
  <c r="D117"/>
  <c r="E117"/>
  <c r="F117"/>
  <c r="G117"/>
  <c r="H117"/>
  <c r="I117"/>
  <c r="J117"/>
  <c r="K117"/>
  <c r="L117"/>
  <c r="M117"/>
  <c r="N117"/>
  <c r="C8" i="2"/>
  <c r="D8"/>
  <c r="E8"/>
  <c r="F8"/>
  <c r="F11"/>
  <c r="F18"/>
  <c r="F21"/>
  <c r="F30"/>
  <c r="F52"/>
  <c r="F39" s="1"/>
  <c r="F85" s="1"/>
  <c r="F98" s="1"/>
  <c r="F59"/>
  <c r="F65"/>
  <c r="F69"/>
  <c r="C85"/>
  <c r="D85"/>
  <c r="D98" s="1"/>
  <c r="E85"/>
  <c r="F88"/>
  <c r="C98"/>
  <c r="E99"/>
  <c r="C7" i="1"/>
  <c r="C17" s="1"/>
  <c r="D7"/>
  <c r="E7"/>
  <c r="E17" s="1"/>
  <c r="F7"/>
  <c r="G7"/>
  <c r="G17" s="1"/>
  <c r="H7"/>
  <c r="I10"/>
  <c r="I11"/>
  <c r="I12"/>
  <c r="I13"/>
  <c r="I14"/>
  <c r="I15"/>
  <c r="C16"/>
  <c r="D16"/>
  <c r="E16"/>
  <c r="F16"/>
  <c r="G16"/>
  <c r="H16"/>
  <c r="I16"/>
  <c r="I17" s="1"/>
  <c r="D17"/>
  <c r="F17"/>
  <c r="H17"/>
  <c r="C19"/>
  <c r="D19"/>
  <c r="E19"/>
  <c r="F19"/>
  <c r="G19"/>
  <c r="H19"/>
  <c r="I20"/>
  <c r="I21"/>
  <c r="I19" s="1"/>
  <c r="I22"/>
  <c r="I23"/>
  <c r="I24"/>
  <c r="I25"/>
  <c r="I26"/>
  <c r="I27"/>
  <c r="E28"/>
  <c r="F28"/>
  <c r="H28"/>
  <c r="C31"/>
  <c r="D31"/>
  <c r="E31"/>
  <c r="F31"/>
  <c r="G31"/>
  <c r="H31"/>
  <c r="I33"/>
  <c r="I34"/>
  <c r="I31" s="1"/>
  <c r="I35"/>
  <c r="I36"/>
  <c r="I37"/>
  <c r="C40"/>
  <c r="D40"/>
  <c r="E40"/>
  <c r="F40"/>
  <c r="G40"/>
  <c r="H40"/>
  <c r="I40"/>
  <c r="C50"/>
  <c r="D50"/>
  <c r="E50"/>
  <c r="F50"/>
  <c r="G50"/>
  <c r="H50"/>
  <c r="I52"/>
  <c r="I50" s="1"/>
  <c r="I53"/>
  <c r="I54"/>
  <c r="I55"/>
  <c r="I56"/>
  <c r="I57"/>
  <c r="I58"/>
  <c r="I59"/>
  <c r="I60"/>
  <c r="D61"/>
  <c r="F61"/>
  <c r="H61"/>
  <c r="I61"/>
  <c r="C67"/>
  <c r="C61" s="1"/>
  <c r="D67"/>
  <c r="E67"/>
  <c r="E61" s="1"/>
  <c r="F67"/>
  <c r="G67"/>
  <c r="G61" s="1"/>
  <c r="H67"/>
  <c r="C71"/>
  <c r="D71"/>
  <c r="E71"/>
  <c r="F71"/>
  <c r="G71"/>
  <c r="H71"/>
  <c r="I72"/>
  <c r="I73"/>
  <c r="I71" s="1"/>
  <c r="I74"/>
  <c r="I75"/>
  <c r="I76"/>
  <c r="I77"/>
  <c r="I78"/>
  <c r="I79"/>
  <c r="I80"/>
  <c r="I81"/>
  <c r="I82"/>
  <c r="I83"/>
  <c r="D85"/>
  <c r="D94" s="1"/>
  <c r="D96" s="1"/>
  <c r="F85"/>
  <c r="F94" s="1"/>
  <c r="F96" s="1"/>
  <c r="H85"/>
  <c r="H94" s="1"/>
  <c r="H96" s="1"/>
  <c r="C93"/>
  <c r="D93"/>
  <c r="E93"/>
  <c r="F93"/>
  <c r="G93"/>
  <c r="H93"/>
  <c r="C101"/>
  <c r="D101"/>
  <c r="E101"/>
  <c r="F101"/>
  <c r="G101"/>
  <c r="H101"/>
  <c r="N112" i="3" l="1"/>
  <c r="J112"/>
  <c r="H112"/>
  <c r="F112"/>
  <c r="D112"/>
  <c r="O62"/>
  <c r="O56" s="1"/>
  <c r="O102" s="1"/>
  <c r="O110" s="1"/>
  <c r="O112" s="1"/>
  <c r="G85" i="1"/>
  <c r="G94" s="1"/>
  <c r="E85"/>
  <c r="E94" s="1"/>
  <c r="C85"/>
  <c r="G96"/>
  <c r="E96"/>
  <c r="I85" l="1"/>
  <c r="I94" s="1"/>
  <c r="I96" s="1"/>
  <c r="C94"/>
  <c r="C96" s="1"/>
</calcChain>
</file>

<file path=xl/sharedStrings.xml><?xml version="1.0" encoding="utf-8"?>
<sst xmlns="http://schemas.openxmlformats.org/spreadsheetml/2006/main" count="527" uniqueCount="249">
  <si>
    <t>МП</t>
  </si>
  <si>
    <t>Н.Г.Заиченко</t>
  </si>
  <si>
    <t>Гл.бухгалтер-инсп.ОК</t>
  </si>
  <si>
    <t>Т.С.Шалько</t>
  </si>
  <si>
    <t>Председатель правления</t>
  </si>
  <si>
    <t>Денежных средств всего</t>
  </si>
  <si>
    <t>***</t>
  </si>
  <si>
    <t>остаток в подотчете</t>
  </si>
  <si>
    <t>в кассе</t>
  </si>
  <si>
    <t>в т.ч. на р/сч</t>
  </si>
  <si>
    <t>Контроль ***</t>
  </si>
  <si>
    <t>на 01.01.2012</t>
  </si>
  <si>
    <t>на 01.07.12</t>
  </si>
  <si>
    <t>на 01.06.12</t>
  </si>
  <si>
    <t>на 01.05.12</t>
  </si>
  <si>
    <t>на 01.04.12</t>
  </si>
  <si>
    <t>на 01.03.12</t>
  </si>
  <si>
    <t>на 01.02.12</t>
  </si>
  <si>
    <t>Остаток средств на конец м-ца</t>
  </si>
  <si>
    <t>Всего расходов</t>
  </si>
  <si>
    <t>Итого коммунальных платежей</t>
  </si>
  <si>
    <t>ИП Баленко за обслуживание домофонов</t>
  </si>
  <si>
    <t>Вывоз ТБО   ФАУН+</t>
  </si>
  <si>
    <t>"Теплосеть" за теплоснабжение</t>
  </si>
  <si>
    <t>"Горэлектросеть" за квартирную э/энергию</t>
  </si>
  <si>
    <t>"Водоканал" за воду и канализацию</t>
  </si>
  <si>
    <t>Коммунальные платежи</t>
  </si>
  <si>
    <t>ремонт общ. им-ва</t>
  </si>
  <si>
    <t xml:space="preserve">Итого расходов на содержание и </t>
  </si>
  <si>
    <t>Лакокрасочные материалы</t>
  </si>
  <si>
    <t>Факс на термобумаге</t>
  </si>
  <si>
    <t>Расходы по транспортировке и выгрузке стройматер</t>
  </si>
  <si>
    <t>Укладка плитки (работа)</t>
  </si>
  <si>
    <t>Доп.материалы для укладки плитки</t>
  </si>
  <si>
    <t>Ровнитель для пола</t>
  </si>
  <si>
    <t>Грунт (бетонконтакт)</t>
  </si>
  <si>
    <t>Клей плиточный</t>
  </si>
  <si>
    <t>Плитка для пола</t>
  </si>
  <si>
    <t>Пени в ПФР</t>
  </si>
  <si>
    <t>Информационные таблички, стенд</t>
  </si>
  <si>
    <t>Оплачено за воду на полив, уборку и потери</t>
  </si>
  <si>
    <t>Прочие расходы</t>
  </si>
  <si>
    <t>текущий ремонт подрядными организациями</t>
  </si>
  <si>
    <t>з)</t>
  </si>
  <si>
    <t>РТК</t>
  </si>
  <si>
    <t>в т.ч. ЮТК</t>
  </si>
  <si>
    <t>услуги ГТС</t>
  </si>
  <si>
    <t>ж)</t>
  </si>
  <si>
    <t>Энергоучет - приемка э/счетчиков</t>
  </si>
  <si>
    <t>д)</t>
  </si>
  <si>
    <t>страхование лифтов</t>
  </si>
  <si>
    <t>г)</t>
  </si>
  <si>
    <t>техническое освидетельствование лифтов</t>
  </si>
  <si>
    <t>в)</t>
  </si>
  <si>
    <t>поверка манометров (ЦСМ)</t>
  </si>
  <si>
    <t>б)</t>
  </si>
  <si>
    <t>обслуживание приборов учета тепла</t>
  </si>
  <si>
    <t>а)</t>
  </si>
  <si>
    <t>Работы сторонних организаций по ремонту и обслужив.</t>
  </si>
  <si>
    <t>Стройматериалы (для мелких работ)</t>
  </si>
  <si>
    <t>Диск по металлу</t>
  </si>
  <si>
    <t>Электроды</t>
  </si>
  <si>
    <t>Пломбы свинцовые</t>
  </si>
  <si>
    <t>Хоз. Товары</t>
  </si>
  <si>
    <t>Электротовары</t>
  </si>
  <si>
    <t>Электролампочки</t>
  </si>
  <si>
    <t>Чистящие, моющие</t>
  </si>
  <si>
    <t>Сантехнические</t>
  </si>
  <si>
    <t>в т.ч.</t>
  </si>
  <si>
    <t>Приобретение расходных м-лов, инвентаря, инстр.</t>
  </si>
  <si>
    <t>Электроэнергия МОП и лифтов</t>
  </si>
  <si>
    <t>Техническое обслуживание лифтов</t>
  </si>
  <si>
    <t>Чековая книжка</t>
  </si>
  <si>
    <t>Экономическая литература</t>
  </si>
  <si>
    <t>Расходы на ремонт,содержание компьютера и принтера</t>
  </si>
  <si>
    <t>Распечатка извещений на оплату, документов</t>
  </si>
  <si>
    <t>Ксерокс</t>
  </si>
  <si>
    <t>Почтовые расходы</t>
  </si>
  <si>
    <t>Канцтовары</t>
  </si>
  <si>
    <t>Канцел. товары, бланки отчетности, ксерокс</t>
  </si>
  <si>
    <t>Банковские услуги</t>
  </si>
  <si>
    <t>ФФОМС 5,1%</t>
  </si>
  <si>
    <t>ФСС 2,9%</t>
  </si>
  <si>
    <t>ФСС 0,2%</t>
  </si>
  <si>
    <t>ПФ накопительные взносы 6%</t>
  </si>
  <si>
    <t>ПФ страховые взносы 22%</t>
  </si>
  <si>
    <t>Начисления на ФОТ 30,2%</t>
  </si>
  <si>
    <t>перечислен НДФЛ</t>
  </si>
  <si>
    <t>в т.ч. выдано</t>
  </si>
  <si>
    <t>Фонд оплаты труда по договорам ГП характера</t>
  </si>
  <si>
    <t>Выданы отпускные</t>
  </si>
  <si>
    <t>Выданы расчетные</t>
  </si>
  <si>
    <t>3) удержано и перечислено на оплату ЖКУ (заявление работника)</t>
  </si>
  <si>
    <t>2) удержано на оплату ЖКУ (заявление работника)</t>
  </si>
  <si>
    <t>в т.ч. 1)выдано заработной платы</t>
  </si>
  <si>
    <t>Фонд оплаты труда персонала, всего</t>
  </si>
  <si>
    <t>Расходы по содержанию и ремонту общ.имущ-ва</t>
  </si>
  <si>
    <t>Всего с  остатком на начало месяца</t>
  </si>
  <si>
    <t>Итого поступило денежных средств</t>
  </si>
  <si>
    <t>Оплата пени за просрочку платежа</t>
  </si>
  <si>
    <t>Оплата вступительного взноса</t>
  </si>
  <si>
    <t>Оплата за аренду (поступление на р/сч)</t>
  </si>
  <si>
    <t>Оплата за коммунальные услуги</t>
  </si>
  <si>
    <t>Оплата в резервный фонд</t>
  </si>
  <si>
    <t>Оплата на содержание дома</t>
  </si>
  <si>
    <t>Всего платежи (поступление)</t>
  </si>
  <si>
    <t>1-е полугодие</t>
  </si>
  <si>
    <t>Июнь</t>
  </si>
  <si>
    <t>Май</t>
  </si>
  <si>
    <t>Апрель</t>
  </si>
  <si>
    <t>Март</t>
  </si>
  <si>
    <t>Февраль</t>
  </si>
  <si>
    <t>Январь</t>
  </si>
  <si>
    <t>Статья доходов и расходов</t>
  </si>
  <si>
    <t>№ п/п</t>
  </si>
  <si>
    <t xml:space="preserve">Итого остаток </t>
  </si>
  <si>
    <t>Остаток в подотчете -  руб.</t>
  </si>
  <si>
    <t>Остаток кассы -  руб.</t>
  </si>
  <si>
    <t xml:space="preserve"> Остаток на р.сч. -  руб. </t>
  </si>
  <si>
    <t>на 01.01.12</t>
  </si>
  <si>
    <t xml:space="preserve">                        Остаток  /  период</t>
  </si>
  <si>
    <t xml:space="preserve">                                              в  2012 году</t>
  </si>
  <si>
    <t xml:space="preserve">Отчет о движении денежных средств (Анализ доходов и расходов) ТСЖ "Дельфин"  </t>
  </si>
  <si>
    <t>ВСЕГО расходов на содержание дома</t>
  </si>
  <si>
    <t>Бензин (изготовление праймера)</t>
  </si>
  <si>
    <t>Газ баллонный  (ремонт кровли)</t>
  </si>
  <si>
    <t>ТехноНИКОЛЬ  кровельные материалы</t>
  </si>
  <si>
    <t>Анкеры, саморезы, сверло, крепления</t>
  </si>
  <si>
    <t>Фасонное изделие</t>
  </si>
  <si>
    <t>Пофилированный лист</t>
  </si>
  <si>
    <t>Угол</t>
  </si>
  <si>
    <t>Труба профильная</t>
  </si>
  <si>
    <t>Расходы из резервного фонда  всего:</t>
  </si>
  <si>
    <t>Отчисления в резервный фонд</t>
  </si>
  <si>
    <t>Итого расходов на содержание дома</t>
  </si>
  <si>
    <t>Оформление Устава, подписи, копии проток собр</t>
  </si>
  <si>
    <t>Песок с доставкой</t>
  </si>
  <si>
    <t>Упаковка пленкой металлоизделий</t>
  </si>
  <si>
    <t>Ручная погрузка металлоизделий</t>
  </si>
  <si>
    <t>Транспортные расходы (металл, саженцы)</t>
  </si>
  <si>
    <t>Саженцы</t>
  </si>
  <si>
    <t>Заправка картриджа</t>
  </si>
  <si>
    <t>Вывоз крупногабаритного строительного мусора</t>
  </si>
  <si>
    <t>Уборка снега трактором</t>
  </si>
  <si>
    <t xml:space="preserve"> Налог УСНО 6%</t>
  </si>
  <si>
    <t>Аварийка</t>
  </si>
  <si>
    <t>Потери в линии по квартирн. счетчику</t>
  </si>
  <si>
    <t>Потери в линии по коммун. счетчику</t>
  </si>
  <si>
    <t>изготовление и монтаж кровельных козырьков</t>
  </si>
  <si>
    <t>проверка и приемка э/счетчиков</t>
  </si>
  <si>
    <t>приемка узлов учета тепла после поверки приборов</t>
  </si>
  <si>
    <t>Металлоизделия, пленка</t>
  </si>
  <si>
    <t>Пена монтажная</t>
  </si>
  <si>
    <t>Известь, эмаль ПФ</t>
  </si>
  <si>
    <t>Стройматериалы для выполнения работ всего: из них:</t>
  </si>
  <si>
    <t>Задвижки</t>
  </si>
  <si>
    <t>Автоматич воздухоотводчики</t>
  </si>
  <si>
    <t>Картридж д/принтера</t>
  </si>
  <si>
    <t>МФУ принтер-сканер-копир</t>
  </si>
  <si>
    <t>Проволока нихром</t>
  </si>
  <si>
    <t>Электротовары (в т.ч. э/счетчики, трансформаторы)</t>
  </si>
  <si>
    <t xml:space="preserve">Сантехнические </t>
  </si>
  <si>
    <t>Приобретение расходных материалов, инвентаря, инстр.</t>
  </si>
  <si>
    <t>***7</t>
  </si>
  <si>
    <t>Расходы на ремонт комьютера</t>
  </si>
  <si>
    <t>ТФОМС</t>
  </si>
  <si>
    <t>ФФОМС</t>
  </si>
  <si>
    <t>ФСС страховые взносы</t>
  </si>
  <si>
    <t>ПФ накопительные взносы</t>
  </si>
  <si>
    <t>ПФ страховые взносы</t>
  </si>
  <si>
    <t>Начисления на ФОТ 34,2%</t>
  </si>
  <si>
    <t>в т.ч. выдано заработной платы</t>
  </si>
  <si>
    <t>РАСХОДЫ</t>
  </si>
  <si>
    <t>II</t>
  </si>
  <si>
    <t>ИТОГО  доходы</t>
  </si>
  <si>
    <t>Аренда общего имущества</t>
  </si>
  <si>
    <t>2.</t>
  </si>
  <si>
    <t>Оплата за содержание ЖФ</t>
  </si>
  <si>
    <t>1.</t>
  </si>
  <si>
    <t>ДОХОДЫ</t>
  </si>
  <si>
    <t>I</t>
  </si>
  <si>
    <t>Тариф 10,51 руб./кв.м</t>
  </si>
  <si>
    <t>за 12 месяцев</t>
  </si>
  <si>
    <t>затрат на 12 мес.</t>
  </si>
  <si>
    <t>затрат в мес.</t>
  </si>
  <si>
    <t>затрат в год</t>
  </si>
  <si>
    <t>Факт</t>
  </si>
  <si>
    <t>Плановая ст-сть</t>
  </si>
  <si>
    <t>Плановая ст-ть</t>
  </si>
  <si>
    <t>ТСЖ "Дельфин"</t>
  </si>
  <si>
    <t>12 месяцев</t>
  </si>
  <si>
    <t>Отчет по смете доходов и расходов за  2011г.</t>
  </si>
  <si>
    <t>Председатель правления ТСЖ "Дельфин"</t>
  </si>
  <si>
    <t>на 01.12.11</t>
  </si>
  <si>
    <t>на 01.11.11</t>
  </si>
  <si>
    <t>на 01.10.11</t>
  </si>
  <si>
    <t>на 01.09.11</t>
  </si>
  <si>
    <t>на 01.08.11</t>
  </si>
  <si>
    <t>на 01.07.11</t>
  </si>
  <si>
    <t>на 01.06.11</t>
  </si>
  <si>
    <t>на 01.05.11</t>
  </si>
  <si>
    <t>на 01.04.11</t>
  </si>
  <si>
    <t>на 01.03.11</t>
  </si>
  <si>
    <t>на 01.02.11</t>
  </si>
  <si>
    <t>"Горэлектросеть" за квартирную электроэнергию</t>
  </si>
  <si>
    <t>Изготовление и монтаж кровельных козырьков</t>
  </si>
  <si>
    <t>Краны шаровые</t>
  </si>
  <si>
    <t>Насадка триммерная</t>
  </si>
  <si>
    <t>Леска для триммера</t>
  </si>
  <si>
    <t>Трансформаторы тока</t>
  </si>
  <si>
    <t>Э/счетчики</t>
  </si>
  <si>
    <t>Расходы по транспортировке и выгрузке металла, саженцев и др.</t>
  </si>
  <si>
    <t>Ставропольский ботанический сад (саженцы)</t>
  </si>
  <si>
    <t>ООО "Капелла"</t>
  </si>
  <si>
    <t>ООО "ЮЗМП"</t>
  </si>
  <si>
    <t>Госпошлина за оформл.Устава, выписку и оформл подписи</t>
  </si>
  <si>
    <t>Изготовление ключей</t>
  </si>
  <si>
    <t>Выписка из Рег.палаты</t>
  </si>
  <si>
    <t>Расходы на ремонт компьютера</t>
  </si>
  <si>
    <t>3) удержано и перечислено на оплату ЖКУ</t>
  </si>
  <si>
    <t>2) удержано на оплату ЖКУ</t>
  </si>
  <si>
    <t>Расходы некоммунальные</t>
  </si>
  <si>
    <t>Оплата ЖКУ (зачисление из з/пл .)</t>
  </si>
  <si>
    <t>Оплата ЖКУ (поступление на р/сч)</t>
  </si>
  <si>
    <t>Всего платежи</t>
  </si>
  <si>
    <t>Год 2011</t>
  </si>
  <si>
    <t>Декабрь</t>
  </si>
  <si>
    <t>Ноябрь</t>
  </si>
  <si>
    <t>Октябрь</t>
  </si>
  <si>
    <t>Сентябрь</t>
  </si>
  <si>
    <t>Август</t>
  </si>
  <si>
    <t>Июль</t>
  </si>
  <si>
    <t>на 01.01.11</t>
  </si>
  <si>
    <t xml:space="preserve">                                              в  2011 году</t>
  </si>
  <si>
    <t>Лакокрасочные материалы для ремонта подъездов</t>
  </si>
  <si>
    <t>Укладка плитки</t>
  </si>
  <si>
    <t>Грунтовка, ровнитель и др. для укладки плитки</t>
  </si>
  <si>
    <t>Транспортные расходы (металл, стройматериалы)</t>
  </si>
  <si>
    <t>Приобретение и обслуживание бухг.программы</t>
  </si>
  <si>
    <t>Строительные материалы (для мелких работ)</t>
  </si>
  <si>
    <t xml:space="preserve">Электротовары </t>
  </si>
  <si>
    <t>Расходы на ремонт, содержание комьютера и принтера</t>
  </si>
  <si>
    <t>Оплата на содержание ЖФ</t>
  </si>
  <si>
    <t>за 6 месяцев</t>
  </si>
  <si>
    <t>затрат на 6 мес.</t>
  </si>
  <si>
    <t>Тариф  12,00 руб/кв.м , в т.ч. 1,49 руб. резервный фонд</t>
  </si>
  <si>
    <t>Общая площадь помещений дома  11454 кв.м.</t>
  </si>
  <si>
    <t>1 полугодие</t>
  </si>
  <si>
    <t>Отчет по смете доходов и расходов за  2012г.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</si>
</sst>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i/>
      <u/>
      <sz val="7"/>
      <name val="Arial Cyr"/>
      <charset val="204"/>
    </font>
    <font>
      <b/>
      <i/>
      <u/>
      <sz val="9"/>
      <name val="Arial Cyr"/>
      <charset val="204"/>
    </font>
    <font>
      <b/>
      <sz val="8"/>
      <name val="Arial Cyr"/>
      <charset val="204"/>
    </font>
    <font>
      <i/>
      <sz val="7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i/>
      <sz val="8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u/>
      <sz val="8"/>
      <name val="Arial Cyr"/>
      <charset val="204"/>
    </font>
    <font>
      <i/>
      <u/>
      <sz val="7"/>
      <name val="Arial Cyr"/>
      <charset val="204"/>
    </font>
    <font>
      <b/>
      <i/>
      <sz val="7"/>
      <name val="Arial Cyr"/>
      <charset val="204"/>
    </font>
    <font>
      <b/>
      <sz val="9"/>
      <name val="Arial Cyr"/>
      <charset val="204"/>
    </font>
    <font>
      <i/>
      <sz val="7"/>
      <name val="Arial"/>
      <family val="2"/>
      <charset val="204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1" applyFont="1" applyFill="1" applyBorder="1"/>
    <xf numFmtId="0" fontId="3" fillId="0" borderId="0" xfId="1" applyFont="1" applyBorder="1"/>
    <xf numFmtId="2" fontId="3" fillId="0" borderId="0" xfId="1" applyNumberFormat="1" applyFont="1" applyBorder="1"/>
    <xf numFmtId="2" fontId="3" fillId="0" borderId="1" xfId="1" applyNumberFormat="1" applyFont="1" applyBorder="1"/>
    <xf numFmtId="2" fontId="3" fillId="0" borderId="2" xfId="1" applyNumberFormat="1" applyFont="1" applyBorder="1"/>
    <xf numFmtId="0" fontId="3" fillId="0" borderId="2" xfId="1" applyFont="1" applyBorder="1"/>
    <xf numFmtId="0" fontId="3" fillId="0" borderId="1" xfId="1" applyFont="1" applyBorder="1"/>
    <xf numFmtId="0" fontId="4" fillId="0" borderId="0" xfId="1" applyFont="1" applyBorder="1" applyAlignment="1">
      <alignment horizontal="center"/>
    </xf>
    <xf numFmtId="0" fontId="3" fillId="0" borderId="3" xfId="1" applyFont="1" applyBorder="1"/>
    <xf numFmtId="0" fontId="4" fillId="0" borderId="2" xfId="1" applyFont="1" applyBorder="1"/>
    <xf numFmtId="2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0" fontId="4" fillId="0" borderId="4" xfId="1" applyFont="1" applyBorder="1"/>
    <xf numFmtId="0" fontId="4" fillId="0" borderId="5" xfId="1" applyFont="1" applyBorder="1"/>
    <xf numFmtId="2" fontId="4" fillId="0" borderId="2" xfId="1" applyNumberFormat="1" applyFont="1" applyBorder="1"/>
    <xf numFmtId="0" fontId="3" fillId="0" borderId="4" xfId="1" applyFont="1" applyBorder="1"/>
    <xf numFmtId="0" fontId="3" fillId="0" borderId="5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2" fontId="5" fillId="0" borderId="0" xfId="1" applyNumberFormat="1" applyFont="1" applyBorder="1"/>
    <xf numFmtId="2" fontId="5" fillId="0" borderId="6" xfId="1" applyNumberFormat="1" applyFont="1" applyBorder="1"/>
    <xf numFmtId="2" fontId="5" fillId="0" borderId="7" xfId="1" applyNumberFormat="1" applyFont="1" applyBorder="1"/>
    <xf numFmtId="0" fontId="5" fillId="0" borderId="8" xfId="1" applyFont="1" applyBorder="1"/>
    <xf numFmtId="2" fontId="5" fillId="0" borderId="8" xfId="1" applyNumberFormat="1" applyFont="1" applyBorder="1"/>
    <xf numFmtId="0" fontId="6" fillId="0" borderId="8" xfId="1" applyFont="1" applyBorder="1"/>
    <xf numFmtId="0" fontId="3" fillId="0" borderId="8" xfId="1" applyFont="1" applyBorder="1"/>
    <xf numFmtId="0" fontId="4" fillId="0" borderId="9" xfId="1" applyFont="1" applyBorder="1"/>
    <xf numFmtId="2" fontId="4" fillId="0" borderId="10" xfId="1" applyNumberFormat="1" applyFont="1" applyBorder="1"/>
    <xf numFmtId="2" fontId="4" fillId="0" borderId="11" xfId="1" applyNumberFormat="1" applyFont="1" applyBorder="1"/>
    <xf numFmtId="0" fontId="4" fillId="0" borderId="11" xfId="1" applyFont="1" applyBorder="1"/>
    <xf numFmtId="0" fontId="7" fillId="0" borderId="11" xfId="1" applyFont="1" applyBorder="1"/>
    <xf numFmtId="0" fontId="3" fillId="0" borderId="11" xfId="1" applyFont="1" applyBorder="1"/>
    <xf numFmtId="2" fontId="3" fillId="0" borderId="4" xfId="1" applyNumberFormat="1" applyFont="1" applyBorder="1"/>
    <xf numFmtId="2" fontId="3" fillId="0" borderId="5" xfId="1" applyNumberFormat="1" applyFont="1" applyBorder="1"/>
    <xf numFmtId="0" fontId="3" fillId="0" borderId="0" xfId="1" applyFont="1" applyBorder="1" applyAlignment="1">
      <alignment horizontal="center"/>
    </xf>
    <xf numFmtId="0" fontId="3" fillId="0" borderId="6" xfId="1" applyFont="1" applyBorder="1"/>
    <xf numFmtId="0" fontId="3" fillId="0" borderId="7" xfId="1" applyFont="1" applyBorder="1"/>
    <xf numFmtId="0" fontId="7" fillId="0" borderId="8" xfId="1" applyFont="1" applyBorder="1"/>
    <xf numFmtId="2" fontId="4" fillId="0" borderId="0" xfId="1" applyNumberFormat="1" applyFont="1" applyBorder="1"/>
    <xf numFmtId="2" fontId="4" fillId="0" borderId="12" xfId="1" applyNumberFormat="1" applyFont="1" applyBorder="1"/>
    <xf numFmtId="2" fontId="4" fillId="0" borderId="1" xfId="1" applyNumberFormat="1" applyFont="1" applyBorder="1"/>
    <xf numFmtId="2" fontId="4" fillId="0" borderId="13" xfId="1" applyNumberFormat="1" applyFont="1" applyBorder="1"/>
    <xf numFmtId="0" fontId="4" fillId="0" borderId="13" xfId="1" applyFont="1" applyBorder="1"/>
    <xf numFmtId="2" fontId="4" fillId="0" borderId="14" xfId="1" applyNumberFormat="1" applyFont="1" applyBorder="1"/>
    <xf numFmtId="2" fontId="4" fillId="0" borderId="15" xfId="1" applyNumberFormat="1" applyFont="1" applyBorder="1"/>
    <xf numFmtId="2" fontId="4" fillId="0" borderId="16" xfId="1" applyNumberFormat="1" applyFont="1" applyBorder="1"/>
    <xf numFmtId="0" fontId="7" fillId="0" borderId="17" xfId="1" applyFont="1" applyBorder="1"/>
    <xf numFmtId="0" fontId="4" fillId="0" borderId="16" xfId="1" applyFont="1" applyBorder="1"/>
    <xf numFmtId="2" fontId="3" fillId="0" borderId="0" xfId="1" applyNumberFormat="1" applyFont="1" applyBorder="1" applyAlignment="1">
      <alignment horizontal="center"/>
    </xf>
    <xf numFmtId="2" fontId="3" fillId="0" borderId="18" xfId="1" applyNumberFormat="1" applyFont="1" applyBorder="1"/>
    <xf numFmtId="2" fontId="3" fillId="0" borderId="17" xfId="1" applyNumberFormat="1" applyFont="1" applyBorder="1"/>
    <xf numFmtId="0" fontId="3" fillId="0" borderId="17" xfId="1" applyFont="1" applyBorder="1"/>
    <xf numFmtId="2" fontId="4" fillId="0" borderId="19" xfId="1" applyNumberFormat="1" applyFont="1" applyBorder="1"/>
    <xf numFmtId="2" fontId="4" fillId="0" borderId="20" xfId="1" applyNumberFormat="1" applyFont="1" applyBorder="1"/>
    <xf numFmtId="2" fontId="4" fillId="0" borderId="21" xfId="1" applyNumberFormat="1" applyFont="1" applyBorder="1"/>
    <xf numFmtId="0" fontId="4" fillId="0" borderId="21" xfId="1" applyFont="1" applyBorder="1"/>
    <xf numFmtId="0" fontId="3" fillId="0" borderId="18" xfId="1" applyFont="1" applyBorder="1"/>
    <xf numFmtId="2" fontId="3" fillId="0" borderId="3" xfId="1" applyNumberFormat="1" applyFont="1" applyBorder="1"/>
    <xf numFmtId="2" fontId="8" fillId="0" borderId="0" xfId="1" applyNumberFormat="1" applyFont="1" applyBorder="1" applyAlignment="1">
      <alignment horizontal="center"/>
    </xf>
    <xf numFmtId="2" fontId="8" fillId="0" borderId="0" xfId="1" applyNumberFormat="1" applyFont="1" applyBorder="1"/>
    <xf numFmtId="2" fontId="8" fillId="0" borderId="4" xfId="1" applyNumberFormat="1" applyFont="1" applyBorder="1"/>
    <xf numFmtId="2" fontId="8" fillId="0" borderId="5" xfId="1" applyNumberFormat="1" applyFont="1" applyBorder="1"/>
    <xf numFmtId="2" fontId="8" fillId="0" borderId="2" xfId="1" applyNumberFormat="1" applyFont="1" applyBorder="1"/>
    <xf numFmtId="0" fontId="8" fillId="0" borderId="2" xfId="1" applyFont="1" applyBorder="1"/>
    <xf numFmtId="2" fontId="3" fillId="0" borderId="6" xfId="1" applyNumberFormat="1" applyFont="1" applyBorder="1"/>
    <xf numFmtId="2" fontId="3" fillId="0" borderId="7" xfId="1" applyNumberFormat="1" applyFont="1" applyBorder="1"/>
    <xf numFmtId="2" fontId="3" fillId="0" borderId="8" xfId="1" applyNumberFormat="1" applyFont="1" applyBorder="1"/>
    <xf numFmtId="0" fontId="4" fillId="0" borderId="19" xfId="1" applyFont="1" applyBorder="1"/>
    <xf numFmtId="0" fontId="3" fillId="0" borderId="21" xfId="1" applyFont="1" applyBorder="1"/>
    <xf numFmtId="2" fontId="3" fillId="0" borderId="19" xfId="1" applyNumberFormat="1" applyFont="1" applyBorder="1"/>
    <xf numFmtId="2" fontId="3" fillId="0" borderId="20" xfId="1" applyNumberFormat="1" applyFont="1" applyBorder="1"/>
    <xf numFmtId="2" fontId="3" fillId="0" borderId="21" xfId="1" applyNumberFormat="1" applyFont="1" applyBorder="1"/>
    <xf numFmtId="0" fontId="4" fillId="0" borderId="8" xfId="1" applyFont="1" applyBorder="1"/>
    <xf numFmtId="0" fontId="7" fillId="0" borderId="2" xfId="1" applyFont="1" applyBorder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9" fillId="0" borderId="2" xfId="1" applyFont="1" applyBorder="1"/>
    <xf numFmtId="0" fontId="2" fillId="0" borderId="0" xfId="0" applyFont="1" applyAlignment="1">
      <alignment horizontal="right"/>
    </xf>
    <xf numFmtId="2" fontId="7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2" fontId="11" fillId="0" borderId="2" xfId="1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0" fontId="11" fillId="0" borderId="2" xfId="1" applyFont="1" applyBorder="1"/>
    <xf numFmtId="0" fontId="11" fillId="0" borderId="2" xfId="0" applyFont="1" applyBorder="1"/>
    <xf numFmtId="2" fontId="8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0" fontId="11" fillId="0" borderId="22" xfId="0" applyFont="1" applyBorder="1"/>
    <xf numFmtId="2" fontId="7" fillId="0" borderId="21" xfId="0" applyNumberFormat="1" applyFont="1" applyBorder="1" applyAlignment="1">
      <alignment horizontal="center"/>
    </xf>
    <xf numFmtId="0" fontId="13" fillId="0" borderId="21" xfId="0" applyFont="1" applyBorder="1"/>
    <xf numFmtId="0" fontId="4" fillId="0" borderId="21" xfId="0" applyFont="1" applyBorder="1"/>
    <xf numFmtId="2" fontId="7" fillId="0" borderId="23" xfId="0" applyNumberFormat="1" applyFont="1" applyBorder="1" applyAlignment="1">
      <alignment horizontal="center"/>
    </xf>
    <xf numFmtId="0" fontId="4" fillId="0" borderId="23" xfId="0" applyFont="1" applyBorder="1"/>
    <xf numFmtId="0" fontId="7" fillId="0" borderId="23" xfId="0" applyFont="1" applyBorder="1"/>
    <xf numFmtId="0" fontId="3" fillId="0" borderId="17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4" fillId="0" borderId="13" xfId="0" applyFont="1" applyBorder="1"/>
    <xf numFmtId="0" fontId="3" fillId="0" borderId="13" xfId="0" applyFont="1" applyBorder="1"/>
    <xf numFmtId="2" fontId="14" fillId="0" borderId="24" xfId="0" applyNumberFormat="1" applyFont="1" applyBorder="1" applyAlignment="1">
      <alignment horizontal="center"/>
    </xf>
    <xf numFmtId="0" fontId="4" fillId="0" borderId="24" xfId="0" applyFont="1" applyBorder="1"/>
    <xf numFmtId="0" fontId="3" fillId="0" borderId="24" xfId="0" applyFont="1" applyBorder="1"/>
    <xf numFmtId="0" fontId="3" fillId="0" borderId="17" xfId="0" applyFont="1" applyBorder="1"/>
    <xf numFmtId="2" fontId="12" fillId="0" borderId="2" xfId="1" applyNumberFormat="1" applyFont="1" applyBorder="1" applyAlignment="1">
      <alignment horizontal="center"/>
    </xf>
    <xf numFmtId="0" fontId="8" fillId="0" borderId="2" xfId="0" applyFont="1" applyBorder="1"/>
    <xf numFmtId="2" fontId="12" fillId="0" borderId="8" xfId="0" applyNumberFormat="1" applyFont="1" applyBorder="1" applyAlignment="1">
      <alignment horizontal="center"/>
    </xf>
    <xf numFmtId="0" fontId="8" fillId="0" borderId="8" xfId="0" applyFont="1" applyBorder="1"/>
    <xf numFmtId="0" fontId="4" fillId="0" borderId="8" xfId="0" applyFont="1" applyBorder="1"/>
    <xf numFmtId="2" fontId="7" fillId="0" borderId="25" xfId="0" applyNumberFormat="1" applyFont="1" applyBorder="1" applyAlignment="1">
      <alignment horizontal="center"/>
    </xf>
    <xf numFmtId="0" fontId="4" fillId="0" borderId="25" xfId="0" applyFont="1" applyBorder="1"/>
    <xf numFmtId="0" fontId="7" fillId="0" borderId="25" xfId="0" applyFont="1" applyBorder="1"/>
    <xf numFmtId="2" fontId="3" fillId="0" borderId="17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8" fillId="0" borderId="17" xfId="0" applyFont="1" applyBorder="1"/>
    <xf numFmtId="2" fontId="3" fillId="0" borderId="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0" fontId="16" fillId="0" borderId="17" xfId="0" applyFont="1" applyBorder="1"/>
    <xf numFmtId="2" fontId="14" fillId="0" borderId="8" xfId="0" applyNumberFormat="1" applyFont="1" applyBorder="1" applyAlignment="1">
      <alignment horizontal="center"/>
    </xf>
    <xf numFmtId="0" fontId="3" fillId="0" borderId="8" xfId="0" applyFont="1" applyBorder="1"/>
    <xf numFmtId="0" fontId="7" fillId="0" borderId="21" xfId="0" applyFont="1" applyBorder="1"/>
    <xf numFmtId="0" fontId="17" fillId="0" borderId="8" xfId="0" applyFont="1" applyBorder="1"/>
    <xf numFmtId="2" fontId="3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7" fillId="0" borderId="8" xfId="0" applyFont="1" applyBorder="1"/>
    <xf numFmtId="0" fontId="13" fillId="0" borderId="8" xfId="0" applyFont="1" applyBorder="1"/>
    <xf numFmtId="2" fontId="3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Border="1"/>
    <xf numFmtId="2" fontId="7" fillId="0" borderId="26" xfId="0" applyNumberFormat="1" applyFont="1" applyBorder="1" applyAlignment="1">
      <alignment horizontal="center"/>
    </xf>
    <xf numFmtId="0" fontId="7" fillId="0" borderId="26" xfId="0" applyFont="1" applyBorder="1"/>
    <xf numFmtId="0" fontId="3" fillId="0" borderId="26" xfId="0" applyFont="1" applyBorder="1"/>
    <xf numFmtId="0" fontId="3" fillId="0" borderId="2" xfId="0" applyFont="1" applyBorder="1" applyAlignment="1">
      <alignment horizontal="center"/>
    </xf>
    <xf numFmtId="0" fontId="7" fillId="0" borderId="5" xfId="0" applyFont="1" applyBorder="1"/>
    <xf numFmtId="0" fontId="7" fillId="0" borderId="2" xfId="0" applyFont="1" applyBorder="1"/>
    <xf numFmtId="0" fontId="3" fillId="0" borderId="5" xfId="0" applyFont="1" applyBorder="1"/>
    <xf numFmtId="0" fontId="18" fillId="0" borderId="2" xfId="0" applyFont="1" applyBorder="1" applyAlignment="1">
      <alignment horizontal="right"/>
    </xf>
    <xf numFmtId="0" fontId="18" fillId="0" borderId="2" xfId="0" applyFont="1" applyBorder="1"/>
    <xf numFmtId="0" fontId="18" fillId="0" borderId="27" xfId="0" applyFont="1" applyBorder="1"/>
    <xf numFmtId="0" fontId="3" fillId="0" borderId="27" xfId="0" applyFont="1" applyBorder="1"/>
    <xf numFmtId="0" fontId="1" fillId="0" borderId="0" xfId="1"/>
    <xf numFmtId="2" fontId="1" fillId="0" borderId="0" xfId="1" applyNumberFormat="1"/>
    <xf numFmtId="0" fontId="0" fillId="0" borderId="0" xfId="1" applyFont="1"/>
    <xf numFmtId="0" fontId="4" fillId="0" borderId="28" xfId="1" applyFont="1" applyBorder="1" applyAlignment="1">
      <alignment horizontal="center"/>
    </xf>
    <xf numFmtId="2" fontId="4" fillId="0" borderId="29" xfId="1" applyNumberFormat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7" xfId="1" applyFont="1" applyBorder="1"/>
    <xf numFmtId="0" fontId="4" fillId="0" borderId="31" xfId="1" applyFont="1" applyBorder="1" applyAlignment="1">
      <alignment horizontal="center"/>
    </xf>
    <xf numFmtId="0" fontId="4" fillId="0" borderId="10" xfId="1" applyFont="1" applyBorder="1"/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2" fontId="3" fillId="0" borderId="32" xfId="1" applyNumberFormat="1" applyFont="1" applyBorder="1" applyAlignment="1">
      <alignment horizontal="center"/>
    </xf>
    <xf numFmtId="2" fontId="3" fillId="0" borderId="29" xfId="1" applyNumberFormat="1" applyFont="1" applyBorder="1" applyAlignment="1">
      <alignment horizontal="center"/>
    </xf>
    <xf numFmtId="2" fontId="4" fillId="0" borderId="33" xfId="1" applyNumberFormat="1" applyFont="1" applyBorder="1" applyAlignment="1">
      <alignment horizontal="center"/>
    </xf>
    <xf numFmtId="2" fontId="4" fillId="0" borderId="34" xfId="1" applyNumberFormat="1" applyFont="1" applyBorder="1" applyAlignment="1">
      <alignment horizontal="center"/>
    </xf>
    <xf numFmtId="2" fontId="8" fillId="0" borderId="29" xfId="1" applyNumberFormat="1" applyFont="1" applyBorder="1" applyAlignment="1">
      <alignment horizontal="center"/>
    </xf>
    <xf numFmtId="2" fontId="4" fillId="0" borderId="30" xfId="1" applyNumberFormat="1" applyFont="1" applyBorder="1" applyAlignment="1">
      <alignment horizontal="center"/>
    </xf>
    <xf numFmtId="2" fontId="3" fillId="0" borderId="34" xfId="1" applyNumberFormat="1" applyFont="1" applyBorder="1" applyAlignment="1">
      <alignment horizontal="center"/>
    </xf>
    <xf numFmtId="2" fontId="3" fillId="0" borderId="30" xfId="1" applyNumberFormat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4" fillId="0" borderId="34" xfId="1" applyFont="1" applyBorder="1" applyAlignment="1">
      <alignment horizontal="center"/>
    </xf>
    <xf numFmtId="0" fontId="4" fillId="0" borderId="17" xfId="1" applyFont="1" applyBorder="1"/>
    <xf numFmtId="2" fontId="7" fillId="0" borderId="35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0" fontId="18" fillId="0" borderId="24" xfId="0" applyFont="1" applyBorder="1"/>
    <xf numFmtId="2" fontId="12" fillId="0" borderId="40" xfId="1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9" fillId="0" borderId="5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2" fontId="20" fillId="0" borderId="40" xfId="1" applyNumberFormat="1" applyFont="1" applyBorder="1" applyAlignment="1">
      <alignment horizontal="center"/>
    </xf>
    <xf numFmtId="0" fontId="19" fillId="0" borderId="2" xfId="1" applyFont="1" applyBorder="1"/>
    <xf numFmtId="2" fontId="20" fillId="0" borderId="40" xfId="0" applyNumberFormat="1" applyFont="1" applyBorder="1" applyAlignment="1">
      <alignment horizontal="center"/>
    </xf>
    <xf numFmtId="0" fontId="19" fillId="0" borderId="2" xfId="0" applyFont="1" applyBorder="1"/>
    <xf numFmtId="2" fontId="12" fillId="0" borderId="37" xfId="1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8" fillId="0" borderId="17" xfId="1" applyFont="1" applyBorder="1"/>
    <xf numFmtId="2" fontId="12" fillId="0" borderId="40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3" fillId="0" borderId="40" xfId="1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13" fillId="0" borderId="40" xfId="1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4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3" fillId="0" borderId="40" xfId="0" applyFont="1" applyBorder="1"/>
    <xf numFmtId="0" fontId="7" fillId="0" borderId="27" xfId="0" applyFont="1" applyBorder="1"/>
    <xf numFmtId="0" fontId="4" fillId="0" borderId="27" xfId="0" applyFont="1" applyBorder="1"/>
  </cellXfs>
  <cellStyles count="2">
    <cellStyle name="Обычный" xfId="0" builtinId="0"/>
    <cellStyle name="Обычный_Книга фин сч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workbookViewId="0">
      <selection activeCell="B25" sqref="B25"/>
    </sheetView>
  </sheetViews>
  <sheetFormatPr defaultRowHeight="12.75"/>
  <cols>
    <col min="1" max="1" width="4.140625" style="145" customWidth="1"/>
    <col min="2" max="2" width="39.28515625" style="145" customWidth="1"/>
    <col min="3" max="3" width="8.5703125" style="145" customWidth="1"/>
    <col min="4" max="4" width="8.140625" style="145" customWidth="1"/>
    <col min="5" max="5" width="7.85546875" style="145" customWidth="1"/>
    <col min="6" max="6" width="8.42578125" style="145" customWidth="1"/>
    <col min="7" max="7" width="8" style="145" customWidth="1"/>
    <col min="8" max="8" width="7.7109375" style="145" customWidth="1"/>
    <col min="9" max="9" width="8.28515625" style="145" customWidth="1"/>
    <col min="10" max="10" width="7.7109375" style="145" customWidth="1"/>
    <col min="11" max="12" width="7.85546875" style="145" customWidth="1"/>
    <col min="13" max="13" width="8" style="145" customWidth="1"/>
    <col min="14" max="14" width="8.5703125" style="145" customWidth="1"/>
    <col min="15" max="15" width="10" style="145" customWidth="1"/>
  </cols>
  <sheetData>
    <row r="1" spans="1:15" ht="12" customHeight="1">
      <c r="A1" s="79"/>
      <c r="B1" s="80" t="s">
        <v>122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2" customHeight="1">
      <c r="A2" s="79"/>
      <c r="B2" s="80" t="s">
        <v>233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1.1" customHeight="1">
      <c r="A3" s="8"/>
      <c r="B3" s="19" t="s">
        <v>120</v>
      </c>
      <c r="C3" s="8" t="s">
        <v>232</v>
      </c>
      <c r="D3" s="8" t="s">
        <v>203</v>
      </c>
      <c r="E3" s="8" t="s">
        <v>202</v>
      </c>
      <c r="F3" s="8" t="s">
        <v>201</v>
      </c>
      <c r="G3" s="8" t="s">
        <v>200</v>
      </c>
      <c r="H3" s="8" t="s">
        <v>199</v>
      </c>
      <c r="I3" s="8" t="s">
        <v>198</v>
      </c>
      <c r="J3" s="8" t="s">
        <v>197</v>
      </c>
      <c r="K3" s="8" t="s">
        <v>196</v>
      </c>
      <c r="L3" s="8" t="s">
        <v>195</v>
      </c>
      <c r="M3" s="8" t="s">
        <v>194</v>
      </c>
      <c r="N3" s="8" t="s">
        <v>193</v>
      </c>
      <c r="O3" s="8" t="s">
        <v>232</v>
      </c>
    </row>
    <row r="4" spans="1:15" ht="11.1" customHeight="1">
      <c r="A4" s="8"/>
      <c r="B4" s="19" t="s">
        <v>118</v>
      </c>
      <c r="C4" s="36">
        <v>29065.89</v>
      </c>
      <c r="D4" s="8">
        <v>61597.23</v>
      </c>
      <c r="E4" s="8">
        <v>91520.51</v>
      </c>
      <c r="F4" s="8">
        <v>126216.55</v>
      </c>
      <c r="G4" s="8">
        <v>78890.990000000005</v>
      </c>
      <c r="H4" s="8">
        <v>44237.48</v>
      </c>
      <c r="I4" s="8">
        <v>36282.269999999997</v>
      </c>
      <c r="J4" s="8">
        <v>16025.03</v>
      </c>
      <c r="K4" s="8">
        <v>31368.42</v>
      </c>
      <c r="L4" s="8">
        <v>63923.87</v>
      </c>
      <c r="M4" s="8">
        <v>98065.69</v>
      </c>
      <c r="N4" s="8">
        <v>75022.759999999995</v>
      </c>
      <c r="O4" s="36">
        <v>29065.89</v>
      </c>
    </row>
    <row r="5" spans="1:15" ht="11.1" customHeight="1">
      <c r="A5" s="8"/>
      <c r="B5" s="19" t="s">
        <v>117</v>
      </c>
      <c r="C5" s="36">
        <v>379.64</v>
      </c>
      <c r="D5" s="8">
        <v>411.89</v>
      </c>
      <c r="E5" s="8">
        <v>11.89</v>
      </c>
      <c r="F5" s="8">
        <v>305.99</v>
      </c>
      <c r="G5" s="7">
        <v>235.99</v>
      </c>
      <c r="H5" s="7">
        <v>534.26</v>
      </c>
      <c r="I5" s="7">
        <v>99.89</v>
      </c>
      <c r="J5" s="7">
        <v>99.89</v>
      </c>
      <c r="K5" s="7">
        <v>91.89</v>
      </c>
      <c r="L5" s="7">
        <v>91.89</v>
      </c>
      <c r="M5" s="8">
        <v>91.89</v>
      </c>
      <c r="N5" s="8">
        <v>91.89</v>
      </c>
      <c r="O5" s="36">
        <v>379.64</v>
      </c>
    </row>
    <row r="6" spans="1:15" ht="11.1" customHeight="1">
      <c r="A6" s="8"/>
      <c r="B6" s="19" t="s">
        <v>116</v>
      </c>
      <c r="C6" s="36">
        <v>0</v>
      </c>
      <c r="D6" s="7">
        <v>-252.98</v>
      </c>
      <c r="E6" s="8">
        <v>-493.48</v>
      </c>
      <c r="F6" s="8">
        <v>43.82</v>
      </c>
      <c r="G6" s="8">
        <v>-984.63</v>
      </c>
      <c r="H6" s="7">
        <v>0</v>
      </c>
      <c r="I6" s="8">
        <v>-499.08</v>
      </c>
      <c r="J6" s="8">
        <v>-1104.08</v>
      </c>
      <c r="K6" s="8">
        <v>-67.680000000000007</v>
      </c>
      <c r="L6" s="8">
        <v>108.32</v>
      </c>
      <c r="M6" s="7">
        <v>-1528.24</v>
      </c>
      <c r="N6" s="7">
        <v>-18.239999999999998</v>
      </c>
      <c r="O6" s="36">
        <v>0</v>
      </c>
    </row>
    <row r="7" spans="1:15" ht="11.1" customHeight="1">
      <c r="A7" s="8"/>
      <c r="B7" s="8" t="s">
        <v>115</v>
      </c>
      <c r="C7" s="8">
        <f>SUM(C4:C6)</f>
        <v>29445.53</v>
      </c>
      <c r="D7" s="8">
        <f>SUM(D4:D6)</f>
        <v>61756.14</v>
      </c>
      <c r="E7" s="7">
        <f>SUM(E4:E6)</f>
        <v>91038.92</v>
      </c>
      <c r="F7" s="8">
        <f>SUM(F4:F6)</f>
        <v>126566.36000000002</v>
      </c>
      <c r="G7" s="8">
        <f>SUM(G4:G6)</f>
        <v>78142.350000000006</v>
      </c>
      <c r="H7" s="8">
        <f>SUM(H4:H6)</f>
        <v>44771.740000000005</v>
      </c>
      <c r="I7" s="7">
        <f>I4+I5+I6</f>
        <v>35883.079999999994</v>
      </c>
      <c r="J7" s="7">
        <f>J4+J5+J6</f>
        <v>15020.84</v>
      </c>
      <c r="K7" s="8">
        <f>K4+K5+K6</f>
        <v>31392.629999999997</v>
      </c>
      <c r="L7" s="8">
        <f>L4+L5+L6</f>
        <v>64124.08</v>
      </c>
      <c r="M7" s="7">
        <f>M4+M5+M6</f>
        <v>96629.34</v>
      </c>
      <c r="N7" s="19">
        <f>N4+N5+N6</f>
        <v>75096.409999999989</v>
      </c>
      <c r="O7" s="8">
        <f>SUM(O4:O6)</f>
        <v>29445.53</v>
      </c>
    </row>
    <row r="8" spans="1:15" ht="11.1" customHeight="1">
      <c r="A8" s="8" t="s">
        <v>114</v>
      </c>
      <c r="B8" s="8" t="s">
        <v>113</v>
      </c>
      <c r="C8" s="8" t="s">
        <v>112</v>
      </c>
      <c r="D8" s="8" t="s">
        <v>111</v>
      </c>
      <c r="E8" s="8" t="s">
        <v>110</v>
      </c>
      <c r="F8" s="8" t="s">
        <v>109</v>
      </c>
      <c r="G8" s="8" t="s">
        <v>108</v>
      </c>
      <c r="H8" s="8" t="s">
        <v>107</v>
      </c>
      <c r="I8" s="8" t="s">
        <v>231</v>
      </c>
      <c r="J8" s="8" t="s">
        <v>230</v>
      </c>
      <c r="K8" s="8" t="s">
        <v>229</v>
      </c>
      <c r="L8" s="8" t="s">
        <v>228</v>
      </c>
      <c r="M8" s="8" t="s">
        <v>227</v>
      </c>
      <c r="N8" s="19" t="s">
        <v>226</v>
      </c>
      <c r="O8" s="150" t="s">
        <v>225</v>
      </c>
    </row>
    <row r="9" spans="1:15" ht="11.1" customHeight="1">
      <c r="A9" s="8"/>
      <c r="B9" s="12" t="s">
        <v>224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9"/>
      <c r="O9" s="150"/>
    </row>
    <row r="10" spans="1:15" ht="11.1" customHeight="1">
      <c r="A10" s="8">
        <v>1</v>
      </c>
      <c r="B10" s="8" t="s">
        <v>223</v>
      </c>
      <c r="C10" s="8">
        <v>463494.46</v>
      </c>
      <c r="D10" s="8">
        <v>610561.32999999996</v>
      </c>
      <c r="E10" s="7">
        <v>686960.05</v>
      </c>
      <c r="F10" s="7">
        <v>677023.32</v>
      </c>
      <c r="G10" s="8">
        <v>545698.05000000005</v>
      </c>
      <c r="H10" s="7">
        <v>473363.92</v>
      </c>
      <c r="I10" s="7">
        <v>311426.83</v>
      </c>
      <c r="J10" s="8">
        <v>367912.54</v>
      </c>
      <c r="K10" s="8">
        <v>330815.96999999997</v>
      </c>
      <c r="L10" s="8">
        <v>328952.3</v>
      </c>
      <c r="M10" s="8">
        <v>437600.78</v>
      </c>
      <c r="N10" s="19">
        <v>585929</v>
      </c>
      <c r="O10" s="149">
        <f>SUM(C10:N10)</f>
        <v>5819738.5499999998</v>
      </c>
    </row>
    <row r="11" spans="1:15" ht="11.1" customHeight="1">
      <c r="A11" s="8">
        <v>3</v>
      </c>
      <c r="B11" s="8" t="s">
        <v>101</v>
      </c>
      <c r="C11" s="7">
        <v>0</v>
      </c>
      <c r="D11" s="7">
        <v>2800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36">
        <v>0</v>
      </c>
      <c r="O11" s="149">
        <f>SUM(C11:N11)</f>
        <v>2800</v>
      </c>
    </row>
    <row r="12" spans="1:15" ht="11.1" customHeight="1">
      <c r="A12" s="8">
        <v>4</v>
      </c>
      <c r="B12" s="8" t="s">
        <v>222</v>
      </c>
      <c r="C12" s="7">
        <v>2549.3200000000002</v>
      </c>
      <c r="D12" s="7">
        <v>3442.53</v>
      </c>
      <c r="E12" s="7">
        <v>4895.93</v>
      </c>
      <c r="F12" s="7">
        <v>3260.92</v>
      </c>
      <c r="G12" s="7">
        <v>2583.8000000000002</v>
      </c>
      <c r="H12" s="7">
        <v>1610.41</v>
      </c>
      <c r="I12" s="7">
        <v>1269.47</v>
      </c>
      <c r="J12" s="7">
        <v>1112.1400000000001</v>
      </c>
      <c r="K12" s="7">
        <v>1429.7</v>
      </c>
      <c r="L12" s="7">
        <v>1662.23</v>
      </c>
      <c r="M12" s="7">
        <v>3000</v>
      </c>
      <c r="N12" s="36">
        <v>4993.38</v>
      </c>
      <c r="O12" s="149">
        <f>SUM(C12:N12)</f>
        <v>31809.83</v>
      </c>
    </row>
    <row r="13" spans="1:15" ht="11.1" customHeight="1">
      <c r="A13" s="8"/>
      <c r="B13" s="8" t="s">
        <v>98</v>
      </c>
      <c r="C13" s="7">
        <f>SUM(C10:C10)+C11+C12</f>
        <v>466043.78</v>
      </c>
      <c r="D13" s="7">
        <f>SUM(D10:D10)+D11+D12</f>
        <v>616803.86</v>
      </c>
      <c r="E13" s="7">
        <f>SUM(E10:E12)</f>
        <v>691855.9800000001</v>
      </c>
      <c r="F13" s="7">
        <f>F10+F12</f>
        <v>680284.24</v>
      </c>
      <c r="G13" s="7">
        <f>G10+G12</f>
        <v>548281.85000000009</v>
      </c>
      <c r="H13" s="7">
        <f>H10+H12</f>
        <v>474974.32999999996</v>
      </c>
      <c r="I13" s="7">
        <f>I10+I12</f>
        <v>312696.3</v>
      </c>
      <c r="J13" s="7">
        <f>J10+J12</f>
        <v>369024.68</v>
      </c>
      <c r="K13" s="7">
        <f>K10+K12</f>
        <v>332245.67</v>
      </c>
      <c r="L13" s="7">
        <f>L10+L12</f>
        <v>330614.52999999997</v>
      </c>
      <c r="M13" s="7">
        <f>M10+M12</f>
        <v>440600.78</v>
      </c>
      <c r="N13" s="7">
        <f>N10+N12</f>
        <v>590922.38</v>
      </c>
      <c r="O13" s="149">
        <f>O10+O11+O12</f>
        <v>5854348.3799999999</v>
      </c>
    </row>
    <row r="14" spans="1:15" ht="11.1" customHeight="1">
      <c r="A14" s="8"/>
      <c r="B14" s="8" t="s">
        <v>97</v>
      </c>
      <c r="C14" s="7">
        <f>C7+C13</f>
        <v>495489.31000000006</v>
      </c>
      <c r="D14" s="7">
        <f>D7+D13</f>
        <v>678560</v>
      </c>
      <c r="E14" s="8">
        <f>E7+E13</f>
        <v>782894.90000000014</v>
      </c>
      <c r="F14" s="8">
        <f>F7+F13</f>
        <v>806850.6</v>
      </c>
      <c r="G14" s="8">
        <f>G7+G13</f>
        <v>626424.20000000007</v>
      </c>
      <c r="H14" s="7">
        <f>H7+H13</f>
        <v>519746.06999999995</v>
      </c>
      <c r="I14" s="8">
        <f>I7+I13</f>
        <v>348579.38</v>
      </c>
      <c r="J14" s="8">
        <f>J7+J13</f>
        <v>384045.52</v>
      </c>
      <c r="K14" s="8">
        <f>K7+K13</f>
        <v>363638.3</v>
      </c>
      <c r="L14" s="8">
        <f>L7+L13</f>
        <v>394738.61</v>
      </c>
      <c r="M14" s="7">
        <f>M7+M13</f>
        <v>537230.12</v>
      </c>
      <c r="N14" s="19">
        <f>N7+N13</f>
        <v>666018.79</v>
      </c>
      <c r="O14" s="149">
        <f>O13+O7</f>
        <v>5883793.9100000001</v>
      </c>
    </row>
    <row r="15" spans="1:15" ht="11.1" customHeight="1" thickBot="1">
      <c r="A15" s="54"/>
      <c r="B15" s="167" t="s">
        <v>221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11"/>
      <c r="O15" s="166"/>
    </row>
    <row r="16" spans="1:15" ht="11.1" customHeight="1" thickBot="1">
      <c r="A16" s="58">
        <v>1</v>
      </c>
      <c r="B16" s="58" t="s">
        <v>95</v>
      </c>
      <c r="C16" s="57">
        <f>C17+C18+C19</f>
        <v>41470</v>
      </c>
      <c r="D16" s="57">
        <f>D20+D21+D22+D23+D24+D17+D18+D19</f>
        <v>40535</v>
      </c>
      <c r="E16" s="57">
        <f>E20+E21+E22+E23+E24+E17+E18+E19</f>
        <v>42563</v>
      </c>
      <c r="F16" s="57">
        <f>F20+F21+F22+F23+F24+F17+F18+F19</f>
        <v>47191</v>
      </c>
      <c r="G16" s="57">
        <f>G20+G21+G22+G23+G24+G17+G18+G19</f>
        <v>40850</v>
      </c>
      <c r="H16" s="57">
        <f>H17+H18+H19+H20</f>
        <v>40700</v>
      </c>
      <c r="I16" s="57">
        <f>I20+I21+I22+I23+I24+I17+I18+I19</f>
        <v>52678</v>
      </c>
      <c r="J16" s="57">
        <f>J20+J21+J22+J23+J24+J17+J18+J19</f>
        <v>40922</v>
      </c>
      <c r="K16" s="57">
        <f>K20+K21+K22+K23+K24+K17+K18+K19</f>
        <v>41085</v>
      </c>
      <c r="L16" s="57">
        <f>L20+L21+L22+L23+L24+L17+L18+L19</f>
        <v>41399.000000000007</v>
      </c>
      <c r="M16" s="57">
        <f>M20+M21+M22+M23+M24+M17+M18+M19</f>
        <v>58099</v>
      </c>
      <c r="N16" s="57">
        <f>N20+N21+N22+N23+N24+N17+N18+N19</f>
        <v>86673</v>
      </c>
      <c r="O16" s="57">
        <f>O20+O21+O22+O23+O24+O17+O18+O19</f>
        <v>574165</v>
      </c>
    </row>
    <row r="17" spans="1:15" ht="11.1" customHeight="1">
      <c r="A17" s="75" t="s">
        <v>57</v>
      </c>
      <c r="B17" s="28" t="s">
        <v>94</v>
      </c>
      <c r="C17" s="69">
        <v>36370.68</v>
      </c>
      <c r="D17" s="69">
        <v>29100.47</v>
      </c>
      <c r="E17" s="69">
        <v>32628.07</v>
      </c>
      <c r="F17" s="69">
        <v>30858.080000000002</v>
      </c>
      <c r="G17" s="69">
        <v>28852.2</v>
      </c>
      <c r="H17" s="69">
        <v>31858.59</v>
      </c>
      <c r="I17" s="69">
        <v>32199.53</v>
      </c>
      <c r="J17" s="69">
        <v>27926.86</v>
      </c>
      <c r="K17" s="69">
        <v>33725.300000000003</v>
      </c>
      <c r="L17" s="69">
        <v>32415.77</v>
      </c>
      <c r="M17" s="69">
        <v>31078</v>
      </c>
      <c r="N17" s="68">
        <v>63162.62</v>
      </c>
      <c r="O17" s="164">
        <f>SUM(C17:N17)</f>
        <v>410176.17</v>
      </c>
    </row>
    <row r="18" spans="1:15" ht="11.1" customHeight="1">
      <c r="A18" s="12"/>
      <c r="B18" s="8" t="s">
        <v>220</v>
      </c>
      <c r="C18" s="7">
        <v>2549.3200000000002</v>
      </c>
      <c r="D18" s="7">
        <v>3442.53</v>
      </c>
      <c r="E18" s="7">
        <v>4895.93</v>
      </c>
      <c r="F18" s="7">
        <v>3260.92</v>
      </c>
      <c r="G18" s="7">
        <v>2583.8000000000002</v>
      </c>
      <c r="H18" s="7">
        <v>1610.41</v>
      </c>
      <c r="I18" s="7">
        <v>1269.47</v>
      </c>
      <c r="J18" s="7">
        <v>1112.1400000000001</v>
      </c>
      <c r="K18" s="7">
        <v>1429.7</v>
      </c>
      <c r="L18" s="7">
        <v>1662.23</v>
      </c>
      <c r="M18" s="7">
        <v>3000</v>
      </c>
      <c r="N18" s="36">
        <v>4993.38</v>
      </c>
      <c r="O18" s="158">
        <f>SUM(C18:N18)</f>
        <v>31809.83</v>
      </c>
    </row>
    <row r="19" spans="1:15" ht="11.1" customHeight="1">
      <c r="A19" s="12"/>
      <c r="B19" s="8" t="s">
        <v>219</v>
      </c>
      <c r="C19" s="7">
        <v>2550</v>
      </c>
      <c r="D19" s="7">
        <v>2700</v>
      </c>
      <c r="E19" s="7">
        <v>2700</v>
      </c>
      <c r="F19" s="7">
        <v>2700</v>
      </c>
      <c r="G19" s="7">
        <v>2700</v>
      </c>
      <c r="H19" s="7">
        <v>3500</v>
      </c>
      <c r="I19" s="7">
        <v>3500</v>
      </c>
      <c r="J19" s="7">
        <v>3500</v>
      </c>
      <c r="K19" s="7">
        <v>3500</v>
      </c>
      <c r="L19" s="7">
        <v>3500</v>
      </c>
      <c r="M19" s="7">
        <v>3500</v>
      </c>
      <c r="N19" s="36">
        <v>7000</v>
      </c>
      <c r="O19" s="158">
        <f>SUM(C19:N19)</f>
        <v>41350</v>
      </c>
    </row>
    <row r="20" spans="1:15" ht="11.1" customHeight="1">
      <c r="A20" s="8"/>
      <c r="B20" s="8" t="s">
        <v>87</v>
      </c>
      <c r="C20" s="7"/>
      <c r="D20" s="7">
        <v>5292</v>
      </c>
      <c r="E20" s="7">
        <v>2339</v>
      </c>
      <c r="F20" s="7">
        <v>3761</v>
      </c>
      <c r="G20" s="7">
        <v>3285</v>
      </c>
      <c r="H20" s="7">
        <v>3731</v>
      </c>
      <c r="I20" s="7">
        <v>5219</v>
      </c>
      <c r="J20" s="7">
        <v>3989</v>
      </c>
      <c r="K20" s="7">
        <v>2430</v>
      </c>
      <c r="L20" s="7">
        <v>3821</v>
      </c>
      <c r="M20" s="7">
        <v>3822</v>
      </c>
      <c r="N20" s="36">
        <v>7644</v>
      </c>
      <c r="O20" s="158">
        <f>SUM(C20:N20)</f>
        <v>45333</v>
      </c>
    </row>
    <row r="21" spans="1:15" ht="11.1" customHeight="1">
      <c r="A21" s="8" t="s">
        <v>55</v>
      </c>
      <c r="B21" s="8" t="s">
        <v>91</v>
      </c>
      <c r="C21" s="7"/>
      <c r="D21" s="7"/>
      <c r="E21" s="7"/>
      <c r="F21" s="7">
        <v>5727</v>
      </c>
      <c r="G21" s="8"/>
      <c r="H21" s="8"/>
      <c r="I21" s="7"/>
      <c r="J21" s="7">
        <v>3823</v>
      </c>
      <c r="K21" s="8"/>
      <c r="L21" s="7"/>
      <c r="M21" s="7">
        <v>16699</v>
      </c>
      <c r="N21" s="36">
        <v>1243</v>
      </c>
      <c r="O21" s="158">
        <f>SUM(C21:N21)</f>
        <v>27492</v>
      </c>
    </row>
    <row r="22" spans="1:15" ht="11.1" customHeight="1">
      <c r="A22" s="8"/>
      <c r="B22" s="8" t="s">
        <v>87</v>
      </c>
      <c r="C22" s="7"/>
      <c r="D22" s="7"/>
      <c r="E22" s="8"/>
      <c r="F22" s="7">
        <v>884</v>
      </c>
      <c r="G22" s="7"/>
      <c r="H22" s="8"/>
      <c r="I22" s="8"/>
      <c r="J22" s="7">
        <v>571</v>
      </c>
      <c r="K22" s="8"/>
      <c r="L22" s="7"/>
      <c r="M22" s="7">
        <v>0</v>
      </c>
      <c r="N22" s="36">
        <v>186</v>
      </c>
      <c r="O22" s="158">
        <f>SUM(C22:N22)</f>
        <v>1641</v>
      </c>
    </row>
    <row r="23" spans="1:15" ht="11.1" customHeight="1">
      <c r="A23" s="8" t="s">
        <v>53</v>
      </c>
      <c r="B23" s="8" t="s">
        <v>90</v>
      </c>
      <c r="C23" s="7"/>
      <c r="D23" s="7"/>
      <c r="E23" s="8"/>
      <c r="F23" s="7"/>
      <c r="G23" s="7">
        <v>2983</v>
      </c>
      <c r="H23" s="8"/>
      <c r="I23" s="7">
        <v>9869</v>
      </c>
      <c r="J23" s="7"/>
      <c r="K23" s="7"/>
      <c r="L23" s="7"/>
      <c r="M23" s="8"/>
      <c r="N23" s="36">
        <v>2444</v>
      </c>
      <c r="O23" s="158">
        <f>SUM(C23:N23)</f>
        <v>15296</v>
      </c>
    </row>
    <row r="24" spans="1:15" ht="11.1" customHeight="1" thickBot="1">
      <c r="A24" s="54"/>
      <c r="B24" s="54" t="s">
        <v>87</v>
      </c>
      <c r="C24" s="53"/>
      <c r="D24" s="54"/>
      <c r="E24" s="54"/>
      <c r="F24" s="53"/>
      <c r="G24" s="53">
        <v>446</v>
      </c>
      <c r="H24" s="54"/>
      <c r="I24" s="53">
        <v>621</v>
      </c>
      <c r="J24" s="53"/>
      <c r="K24" s="53"/>
      <c r="L24" s="54"/>
      <c r="M24" s="54"/>
      <c r="N24" s="60">
        <v>0</v>
      </c>
      <c r="O24" s="163">
        <f>SUM(C24:N24)</f>
        <v>1067</v>
      </c>
    </row>
    <row r="25" spans="1:15" ht="11.1" customHeight="1" thickBot="1">
      <c r="A25" s="58">
        <v>2</v>
      </c>
      <c r="B25" s="58" t="s">
        <v>89</v>
      </c>
      <c r="C25" s="74"/>
      <c r="D25" s="71"/>
      <c r="E25" s="71"/>
      <c r="F25" s="74">
        <f>F26+F27</f>
        <v>0</v>
      </c>
      <c r="G25" s="71"/>
      <c r="H25" s="74">
        <f>H26+H27</f>
        <v>7187</v>
      </c>
      <c r="I25" s="71"/>
      <c r="J25" s="71"/>
      <c r="K25" s="74">
        <f>K26+K27</f>
        <v>0</v>
      </c>
      <c r="L25" s="58"/>
      <c r="M25" s="57">
        <f>M26+M27</f>
        <v>0</v>
      </c>
      <c r="N25" s="56">
        <f>N26+N27</f>
        <v>0</v>
      </c>
      <c r="O25" s="159">
        <f>O26+O27</f>
        <v>7187</v>
      </c>
    </row>
    <row r="26" spans="1:15" ht="11.1" customHeight="1">
      <c r="A26" s="28"/>
      <c r="B26" s="28" t="s">
        <v>88</v>
      </c>
      <c r="C26" s="69"/>
      <c r="D26" s="28"/>
      <c r="E26" s="28"/>
      <c r="F26" s="69"/>
      <c r="G26" s="28"/>
      <c r="H26" s="69">
        <v>6253</v>
      </c>
      <c r="I26" s="28"/>
      <c r="J26" s="28"/>
      <c r="K26" s="69"/>
      <c r="L26" s="28"/>
      <c r="M26" s="69"/>
      <c r="N26" s="68"/>
      <c r="O26" s="164">
        <f>SUM(F26:N26)</f>
        <v>6253</v>
      </c>
    </row>
    <row r="27" spans="1:15" ht="11.1" customHeight="1" thickBot="1">
      <c r="A27" s="54"/>
      <c r="B27" s="54" t="s">
        <v>87</v>
      </c>
      <c r="C27" s="53"/>
      <c r="D27" s="54"/>
      <c r="E27" s="54"/>
      <c r="F27" s="53"/>
      <c r="G27" s="54"/>
      <c r="H27" s="53">
        <v>934</v>
      </c>
      <c r="I27" s="54"/>
      <c r="J27" s="54"/>
      <c r="K27" s="53"/>
      <c r="L27" s="54"/>
      <c r="M27" s="53"/>
      <c r="N27" s="60"/>
      <c r="O27" s="163">
        <f>SUM(F27:N27)</f>
        <v>934</v>
      </c>
    </row>
    <row r="28" spans="1:15" ht="11.1" customHeight="1" thickBot="1">
      <c r="A28" s="58">
        <v>3</v>
      </c>
      <c r="B28" s="58" t="s">
        <v>170</v>
      </c>
      <c r="C28" s="57">
        <f>C30+C31+C32</f>
        <v>0</v>
      </c>
      <c r="D28" s="57">
        <f>D30+D31+D32+D33+D34+D35</f>
        <v>14056.1</v>
      </c>
      <c r="E28" s="57">
        <f>E30+E31+E32+E33+E34+E35</f>
        <v>27026.600000000002</v>
      </c>
      <c r="F28" s="57">
        <f>F30+F31+F32+F33</f>
        <v>1479.9</v>
      </c>
      <c r="G28" s="57">
        <f>G30+G31+G32+G33+G34+G35</f>
        <v>15576.699999999999</v>
      </c>
      <c r="H28" s="57">
        <f>H30+H31+H32+H33+H34+H35</f>
        <v>29204.27</v>
      </c>
      <c r="I28" s="57">
        <f>I30+I31+I32+I33</f>
        <v>1275.51</v>
      </c>
      <c r="J28" s="57">
        <f>J30+J31+J32+J33+J34+J35</f>
        <v>17643.120000000003</v>
      </c>
      <c r="K28" s="57">
        <f>K30+K31+K32+K33+K34+K35</f>
        <v>25264.399999999998</v>
      </c>
      <c r="L28" s="57">
        <f>L30+L31+L32+L33+L34+L35</f>
        <v>3394.39</v>
      </c>
      <c r="M28" s="57">
        <f>M30+M31+M32+M33+M34+M35</f>
        <v>19868.07</v>
      </c>
      <c r="N28" s="56">
        <f>N30+N31+N32+N33+N34+N35</f>
        <v>29642.86</v>
      </c>
      <c r="O28" s="159">
        <f>O30+O31+O32+O33+O34+O35</f>
        <v>184431.92</v>
      </c>
    </row>
    <row r="29" spans="1:15" ht="11.1" customHeight="1">
      <c r="A29" s="28"/>
      <c r="B29" s="28" t="s">
        <v>68</v>
      </c>
      <c r="C29" s="6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39"/>
      <c r="O29" s="165"/>
    </row>
    <row r="30" spans="1:15" ht="11.1" customHeight="1">
      <c r="A30" s="8"/>
      <c r="B30" s="8" t="s">
        <v>169</v>
      </c>
      <c r="C30" s="7"/>
      <c r="D30" s="7">
        <v>10311</v>
      </c>
      <c r="E30" s="7">
        <v>20778</v>
      </c>
      <c r="F30" s="7">
        <v>0</v>
      </c>
      <c r="G30" s="7">
        <v>11737</v>
      </c>
      <c r="H30" s="7">
        <v>22092</v>
      </c>
      <c r="I30" s="7"/>
      <c r="J30" s="7">
        <v>12950</v>
      </c>
      <c r="K30" s="7">
        <v>20864</v>
      </c>
      <c r="L30" s="7">
        <v>0</v>
      </c>
      <c r="M30" s="7">
        <v>14644</v>
      </c>
      <c r="N30" s="36">
        <v>21611</v>
      </c>
      <c r="O30" s="149">
        <f>SUM(C30:N30)</f>
        <v>134987</v>
      </c>
    </row>
    <row r="31" spans="1:15" ht="11.1" customHeight="1">
      <c r="A31" s="8"/>
      <c r="B31" s="8" t="s">
        <v>168</v>
      </c>
      <c r="C31" s="7"/>
      <c r="D31" s="7">
        <v>375</v>
      </c>
      <c r="E31" s="7">
        <v>738</v>
      </c>
      <c r="F31" s="7">
        <v>0</v>
      </c>
      <c r="G31" s="7">
        <v>556</v>
      </c>
      <c r="H31" s="7">
        <v>942</v>
      </c>
      <c r="I31" s="7"/>
      <c r="J31" s="7">
        <v>462</v>
      </c>
      <c r="K31" s="7">
        <v>924</v>
      </c>
      <c r="L31" s="7">
        <v>0</v>
      </c>
      <c r="M31" s="7">
        <v>462</v>
      </c>
      <c r="N31" s="36">
        <v>924</v>
      </c>
      <c r="O31" s="149">
        <f>SUM(C31:N31)</f>
        <v>5383</v>
      </c>
    </row>
    <row r="32" spans="1:15" ht="11.1" customHeight="1">
      <c r="A32" s="8"/>
      <c r="B32" s="8" t="s">
        <v>83</v>
      </c>
      <c r="C32" s="7"/>
      <c r="D32" s="7">
        <v>82.2</v>
      </c>
      <c r="E32" s="7">
        <v>83.2</v>
      </c>
      <c r="F32" s="8">
        <v>95.47</v>
      </c>
      <c r="G32" s="7">
        <v>81.400000000000006</v>
      </c>
      <c r="H32" s="7">
        <v>81.97</v>
      </c>
      <c r="I32" s="8">
        <v>95.21</v>
      </c>
      <c r="J32" s="7">
        <v>103.17</v>
      </c>
      <c r="K32" s="7">
        <v>84.8</v>
      </c>
      <c r="L32" s="7">
        <v>82.8</v>
      </c>
      <c r="M32" s="7">
        <v>116.2</v>
      </c>
      <c r="N32" s="36">
        <v>173.34</v>
      </c>
      <c r="O32" s="149">
        <f>SUM(C32:N32)</f>
        <v>1079.76</v>
      </c>
    </row>
    <row r="33" spans="1:15" ht="11.1" customHeight="1">
      <c r="A33" s="8"/>
      <c r="B33" s="8" t="s">
        <v>82</v>
      </c>
      <c r="C33" s="7"/>
      <c r="D33" s="7">
        <v>1191.9000000000001</v>
      </c>
      <c r="E33" s="7">
        <v>1206.4000000000001</v>
      </c>
      <c r="F33" s="8">
        <v>1384.43</v>
      </c>
      <c r="G33" s="7">
        <v>1180.3</v>
      </c>
      <c r="H33" s="7">
        <v>1180.3</v>
      </c>
      <c r="I33" s="7">
        <v>1180.3</v>
      </c>
      <c r="J33" s="7">
        <v>1495.95</v>
      </c>
      <c r="K33" s="7">
        <v>1229.5999999999999</v>
      </c>
      <c r="L33" s="7">
        <v>1200.5899999999999</v>
      </c>
      <c r="M33" s="7">
        <v>1684.87</v>
      </c>
      <c r="N33" s="36">
        <v>2513.52</v>
      </c>
      <c r="O33" s="149">
        <f>SUM(D33:N33)</f>
        <v>15448.160000000003</v>
      </c>
    </row>
    <row r="34" spans="1:15" ht="11.1" customHeight="1">
      <c r="A34" s="8"/>
      <c r="B34" s="8" t="s">
        <v>166</v>
      </c>
      <c r="C34" s="7"/>
      <c r="D34" s="7">
        <v>863</v>
      </c>
      <c r="E34" s="7">
        <v>2977</v>
      </c>
      <c r="F34" s="7">
        <v>0</v>
      </c>
      <c r="G34" s="7">
        <v>1466</v>
      </c>
      <c r="H34" s="7">
        <v>2746</v>
      </c>
      <c r="I34" s="8"/>
      <c r="J34" s="7">
        <v>1600</v>
      </c>
      <c r="K34" s="7">
        <v>1314</v>
      </c>
      <c r="L34" s="7">
        <v>1283</v>
      </c>
      <c r="M34" s="7">
        <v>1800</v>
      </c>
      <c r="N34" s="36">
        <v>2687</v>
      </c>
      <c r="O34" s="149">
        <f>SUM(D34:N34)</f>
        <v>16736</v>
      </c>
    </row>
    <row r="35" spans="1:15" ht="11.1" customHeight="1" thickBot="1">
      <c r="A35" s="54"/>
      <c r="B35" s="54" t="s">
        <v>165</v>
      </c>
      <c r="C35" s="53"/>
      <c r="D35" s="53">
        <v>1233</v>
      </c>
      <c r="E35" s="53">
        <v>1244</v>
      </c>
      <c r="F35" s="53">
        <v>0</v>
      </c>
      <c r="G35" s="53">
        <v>556</v>
      </c>
      <c r="H35" s="53">
        <v>2162</v>
      </c>
      <c r="I35" s="54"/>
      <c r="J35" s="53">
        <v>1032</v>
      </c>
      <c r="K35" s="53">
        <v>848</v>
      </c>
      <c r="L35" s="53">
        <v>828</v>
      </c>
      <c r="M35" s="53">
        <v>1161</v>
      </c>
      <c r="N35" s="60">
        <v>1734</v>
      </c>
      <c r="O35" s="160">
        <f>SUM(D35:N35)</f>
        <v>10798</v>
      </c>
    </row>
    <row r="36" spans="1:15" ht="11.1" customHeight="1" thickBot="1">
      <c r="A36" s="58">
        <v>4</v>
      </c>
      <c r="B36" s="58" t="s">
        <v>80</v>
      </c>
      <c r="C36" s="57">
        <v>838.26</v>
      </c>
      <c r="D36" s="57">
        <v>826</v>
      </c>
      <c r="E36" s="58">
        <v>901.75</v>
      </c>
      <c r="F36" s="58">
        <v>922.82</v>
      </c>
      <c r="G36" s="57">
        <v>978.5</v>
      </c>
      <c r="H36" s="57">
        <v>1452.5</v>
      </c>
      <c r="I36" s="57">
        <v>1136</v>
      </c>
      <c r="J36" s="57">
        <v>1430.98</v>
      </c>
      <c r="K36" s="57">
        <v>1241</v>
      </c>
      <c r="L36" s="57">
        <v>1253.5</v>
      </c>
      <c r="M36" s="57">
        <v>1328.5</v>
      </c>
      <c r="N36" s="56">
        <v>1472.5</v>
      </c>
      <c r="O36" s="159">
        <f>SUM(C36:N36)</f>
        <v>13782.31</v>
      </c>
    </row>
    <row r="37" spans="1:15" ht="11.1" customHeight="1" thickBot="1">
      <c r="A37" s="71">
        <v>5</v>
      </c>
      <c r="B37" s="58" t="s">
        <v>79</v>
      </c>
      <c r="C37" s="57">
        <f>C38+C41+C39+C40</f>
        <v>449.55</v>
      </c>
      <c r="D37" s="57">
        <f>D38+D39+D41+D43+D40</f>
        <v>640.5</v>
      </c>
      <c r="E37" s="57">
        <f>E38+E39+E41+E40</f>
        <v>501.6</v>
      </c>
      <c r="F37" s="57">
        <f>F38+F39+F40+F41</f>
        <v>302.45</v>
      </c>
      <c r="G37" s="57">
        <f>G38+G39+G41+G40+G42</f>
        <v>707.1</v>
      </c>
      <c r="H37" s="57">
        <f>H39+H42</f>
        <v>14.65</v>
      </c>
      <c r="I37" s="57">
        <f>I42+I43</f>
        <v>605</v>
      </c>
      <c r="J37" s="57">
        <f>J41+J38</f>
        <v>130</v>
      </c>
      <c r="K37" s="57">
        <f>K38+K39+K40+K41</f>
        <v>175</v>
      </c>
      <c r="L37" s="57">
        <f>L38+L39+L40+L41+L42</f>
        <v>952.75</v>
      </c>
      <c r="M37" s="57">
        <f>M40+M41+M44</f>
        <v>0</v>
      </c>
      <c r="N37" s="56">
        <f>N38+N39+N40+N41</f>
        <v>632.9</v>
      </c>
      <c r="O37" s="159">
        <f>O38+O39+O40+O41+O42+O43+O44</f>
        <v>5111.5</v>
      </c>
    </row>
    <row r="38" spans="1:15" ht="11.1" customHeight="1">
      <c r="A38" s="28"/>
      <c r="B38" s="28" t="s">
        <v>78</v>
      </c>
      <c r="C38" s="69">
        <v>170</v>
      </c>
      <c r="D38" s="69">
        <v>130</v>
      </c>
      <c r="E38" s="69">
        <v>231.6</v>
      </c>
      <c r="F38" s="69">
        <v>6</v>
      </c>
      <c r="G38" s="69">
        <v>134</v>
      </c>
      <c r="H38" s="69"/>
      <c r="I38" s="69"/>
      <c r="J38" s="69">
        <v>130</v>
      </c>
      <c r="K38" s="69">
        <v>175</v>
      </c>
      <c r="L38" s="69">
        <v>652.75</v>
      </c>
      <c r="M38" s="69"/>
      <c r="N38" s="68">
        <v>617</v>
      </c>
      <c r="O38" s="164">
        <f>SUM(C38:N38)</f>
        <v>2246.35</v>
      </c>
    </row>
    <row r="39" spans="1:15" ht="11.1" customHeight="1">
      <c r="A39" s="8"/>
      <c r="B39" s="8" t="s">
        <v>77</v>
      </c>
      <c r="C39" s="7">
        <v>27.55</v>
      </c>
      <c r="D39" s="7">
        <v>166.5</v>
      </c>
      <c r="E39" s="7">
        <v>0</v>
      </c>
      <c r="F39" s="7">
        <v>26.45</v>
      </c>
      <c r="G39" s="7">
        <v>41.1</v>
      </c>
      <c r="H39" s="7">
        <v>14.65</v>
      </c>
      <c r="I39" s="7"/>
      <c r="J39" s="7"/>
      <c r="K39" s="7"/>
      <c r="L39" s="7"/>
      <c r="M39" s="7"/>
      <c r="N39" s="36">
        <v>15.9</v>
      </c>
      <c r="O39" s="158">
        <f>SUM(C39:N39)</f>
        <v>292.14999999999998</v>
      </c>
    </row>
    <row r="40" spans="1:15" ht="11.1" customHeight="1">
      <c r="A40" s="8"/>
      <c r="B40" s="8" t="s">
        <v>76</v>
      </c>
      <c r="C40" s="7">
        <v>40</v>
      </c>
      <c r="D40" s="7">
        <v>124</v>
      </c>
      <c r="E40" s="7">
        <v>50</v>
      </c>
      <c r="F40" s="7">
        <v>52</v>
      </c>
      <c r="G40" s="7">
        <v>14</v>
      </c>
      <c r="H40" s="7"/>
      <c r="I40" s="7"/>
      <c r="J40" s="7"/>
      <c r="K40" s="7"/>
      <c r="L40" s="7"/>
      <c r="M40" s="7"/>
      <c r="N40" s="36"/>
      <c r="O40" s="158">
        <f>SUM(C40:N40)</f>
        <v>280</v>
      </c>
    </row>
    <row r="41" spans="1:15" ht="11.1" customHeight="1">
      <c r="A41" s="8"/>
      <c r="B41" s="8" t="s">
        <v>75</v>
      </c>
      <c r="C41" s="7">
        <v>212</v>
      </c>
      <c r="D41" s="7">
        <v>220</v>
      </c>
      <c r="E41" s="7">
        <v>220</v>
      </c>
      <c r="F41" s="7">
        <v>218</v>
      </c>
      <c r="G41" s="7">
        <v>218</v>
      </c>
      <c r="H41" s="7"/>
      <c r="I41" s="7"/>
      <c r="J41" s="7"/>
      <c r="K41" s="7"/>
      <c r="L41" s="7"/>
      <c r="M41" s="7"/>
      <c r="N41" s="36"/>
      <c r="O41" s="158">
        <f>SUM(C41:N41)</f>
        <v>1088</v>
      </c>
    </row>
    <row r="42" spans="1:15" ht="11.1" customHeight="1">
      <c r="A42" s="8"/>
      <c r="B42" s="8" t="s">
        <v>218</v>
      </c>
      <c r="C42" s="7"/>
      <c r="D42" s="7"/>
      <c r="E42" s="8"/>
      <c r="F42" s="8"/>
      <c r="G42" s="7">
        <v>300</v>
      </c>
      <c r="H42" s="7"/>
      <c r="I42" s="7">
        <v>375</v>
      </c>
      <c r="J42" s="7"/>
      <c r="K42" s="7"/>
      <c r="L42" s="7">
        <v>300</v>
      </c>
      <c r="M42" s="7"/>
      <c r="N42" s="36"/>
      <c r="O42" s="158">
        <f>SUM(C42:N42)</f>
        <v>975</v>
      </c>
    </row>
    <row r="43" spans="1:15" ht="11.1" customHeight="1">
      <c r="A43" s="8"/>
      <c r="B43" s="8" t="s">
        <v>217</v>
      </c>
      <c r="C43" s="7"/>
      <c r="D43" s="7"/>
      <c r="E43" s="8"/>
      <c r="F43" s="8"/>
      <c r="G43" s="8"/>
      <c r="H43" s="7"/>
      <c r="I43" s="7">
        <v>230</v>
      </c>
      <c r="J43" s="7"/>
      <c r="K43" s="7"/>
      <c r="L43" s="7"/>
      <c r="M43" s="7"/>
      <c r="N43" s="36"/>
      <c r="O43" s="158">
        <f>SUM(C43:N43)</f>
        <v>230</v>
      </c>
    </row>
    <row r="44" spans="1:15" ht="11.1" customHeight="1" thickBot="1">
      <c r="A44" s="54"/>
      <c r="B44" s="54" t="s">
        <v>72</v>
      </c>
      <c r="C44" s="53"/>
      <c r="D44" s="54"/>
      <c r="E44" s="54"/>
      <c r="F44" s="54"/>
      <c r="G44" s="54"/>
      <c r="H44" s="53"/>
      <c r="I44" s="54"/>
      <c r="J44" s="53"/>
      <c r="K44" s="53"/>
      <c r="L44" s="53"/>
      <c r="M44" s="53"/>
      <c r="N44" s="60"/>
      <c r="O44" s="163">
        <f>SUM(C44:N44)</f>
        <v>0</v>
      </c>
    </row>
    <row r="45" spans="1:15" ht="11.1" customHeight="1" thickBot="1">
      <c r="A45" s="58">
        <v>6</v>
      </c>
      <c r="B45" s="58" t="s">
        <v>71</v>
      </c>
      <c r="C45" s="57">
        <v>19736.21</v>
      </c>
      <c r="D45" s="57">
        <v>22163.759999999998</v>
      </c>
      <c r="E45" s="58">
        <v>22163.759999999998</v>
      </c>
      <c r="F45" s="58">
        <v>22163.759999999998</v>
      </c>
      <c r="G45" s="58">
        <v>22163.759999999998</v>
      </c>
      <c r="H45" s="57">
        <v>0</v>
      </c>
      <c r="I45" s="58">
        <v>22163.759999999998</v>
      </c>
      <c r="J45" s="57">
        <v>44327.519999999997</v>
      </c>
      <c r="K45" s="57">
        <v>22163.759999999998</v>
      </c>
      <c r="L45" s="57">
        <v>22163.759999999998</v>
      </c>
      <c r="M45" s="57">
        <v>22163.759999999998</v>
      </c>
      <c r="N45" s="56">
        <v>22163.759999999998</v>
      </c>
      <c r="O45" s="159">
        <f>SUM(C45:N45)</f>
        <v>263537.57</v>
      </c>
    </row>
    <row r="46" spans="1:15" ht="11.1" customHeight="1" thickBot="1">
      <c r="A46" s="58">
        <v>7</v>
      </c>
      <c r="B46" s="58" t="s">
        <v>70</v>
      </c>
      <c r="C46" s="57">
        <v>0</v>
      </c>
      <c r="D46" s="58">
        <v>7172.77</v>
      </c>
      <c r="E46" s="58">
        <v>6179.89</v>
      </c>
      <c r="F46" s="58">
        <v>7005.32</v>
      </c>
      <c r="G46" s="58">
        <v>6426.14</v>
      </c>
      <c r="H46" s="57">
        <v>5242.17</v>
      </c>
      <c r="I46" s="58">
        <v>5145.6400000000003</v>
      </c>
      <c r="J46" s="57">
        <v>4909.24</v>
      </c>
      <c r="K46" s="57">
        <v>5015.62</v>
      </c>
      <c r="L46" s="57">
        <v>4708.24</v>
      </c>
      <c r="M46" s="57">
        <v>6315.82</v>
      </c>
      <c r="N46" s="56">
        <v>6459.63</v>
      </c>
      <c r="O46" s="159">
        <f>SUM(C46:N46)</f>
        <v>64580.479999999996</v>
      </c>
    </row>
    <row r="47" spans="1:15" ht="11.1" customHeight="1" thickBot="1">
      <c r="A47" s="58">
        <v>8</v>
      </c>
      <c r="B47" s="58" t="s">
        <v>162</v>
      </c>
      <c r="C47" s="57">
        <f>C49+C53+C50+C51</f>
        <v>842.18000000000006</v>
      </c>
      <c r="D47" s="57">
        <f>D50+D51+D53</f>
        <v>0</v>
      </c>
      <c r="E47" s="57">
        <f>E51+E49</f>
        <v>1437</v>
      </c>
      <c r="F47" s="57">
        <f>F51+F53+F50+F52+F55</f>
        <v>762</v>
      </c>
      <c r="G47" s="57">
        <f>G50+G51+G52+G53+G55</f>
        <v>290</v>
      </c>
      <c r="H47" s="57">
        <f>H49+H51+H52+H53+H54+H55</f>
        <v>2256</v>
      </c>
      <c r="I47" s="57">
        <f>I49+I50+I51+I53</f>
        <v>0</v>
      </c>
      <c r="J47" s="57">
        <f>J53+J50+J51</f>
        <v>1148.5999999999999</v>
      </c>
      <c r="K47" s="57">
        <f>K51+K53</f>
        <v>136</v>
      </c>
      <c r="L47" s="57">
        <f>L51+L55+L49+L50+L52+L53</f>
        <v>2813.81</v>
      </c>
      <c r="M47" s="57">
        <f>M48+M54</f>
        <v>40</v>
      </c>
      <c r="N47" s="56">
        <f>N51+N53+N49</f>
        <v>1650.5</v>
      </c>
      <c r="O47" s="159">
        <f>O49+O50+O51+O52+O53+O55+O54</f>
        <v>11376.09</v>
      </c>
    </row>
    <row r="48" spans="1:15" ht="11.1" customHeight="1">
      <c r="A48" s="28"/>
      <c r="B48" s="28" t="s">
        <v>68</v>
      </c>
      <c r="C48" s="69"/>
      <c r="D48" s="28"/>
      <c r="E48" s="28"/>
      <c r="F48" s="28"/>
      <c r="G48" s="28"/>
      <c r="H48" s="69"/>
      <c r="I48" s="28"/>
      <c r="J48" s="69"/>
      <c r="K48" s="69"/>
      <c r="L48" s="69"/>
      <c r="M48" s="69"/>
      <c r="N48" s="68"/>
      <c r="O48" s="162"/>
    </row>
    <row r="49" spans="1:15" ht="11.1" customHeight="1">
      <c r="A49" s="8"/>
      <c r="B49" s="8" t="s">
        <v>67</v>
      </c>
      <c r="C49" s="7">
        <v>160.28</v>
      </c>
      <c r="D49" s="8"/>
      <c r="E49" s="7">
        <v>305</v>
      </c>
      <c r="F49" s="8"/>
      <c r="G49" s="8"/>
      <c r="H49" s="7">
        <v>1072</v>
      </c>
      <c r="I49" s="7"/>
      <c r="J49" s="7"/>
      <c r="K49" s="7"/>
      <c r="L49" s="7">
        <v>653.5</v>
      </c>
      <c r="M49" s="7"/>
      <c r="N49" s="36">
        <v>799</v>
      </c>
      <c r="O49" s="158">
        <f>SUM(C49:N49)</f>
        <v>2989.7799999999997</v>
      </c>
    </row>
    <row r="50" spans="1:15" ht="11.1" customHeight="1">
      <c r="A50" s="8"/>
      <c r="B50" s="8" t="s">
        <v>66</v>
      </c>
      <c r="C50" s="7">
        <v>126.8</v>
      </c>
      <c r="D50" s="7"/>
      <c r="E50" s="8"/>
      <c r="F50" s="7">
        <v>178</v>
      </c>
      <c r="G50" s="7"/>
      <c r="H50" s="7"/>
      <c r="I50" s="7"/>
      <c r="J50" s="7">
        <v>69</v>
      </c>
      <c r="K50" s="7"/>
      <c r="L50" s="7">
        <v>68.2</v>
      </c>
      <c r="M50" s="7"/>
      <c r="N50" s="36"/>
      <c r="O50" s="158">
        <f>SUM(C50:N50)</f>
        <v>442</v>
      </c>
    </row>
    <row r="51" spans="1:15" ht="11.1" customHeight="1">
      <c r="A51" s="8"/>
      <c r="B51" s="8" t="s">
        <v>65</v>
      </c>
      <c r="C51" s="7">
        <v>335</v>
      </c>
      <c r="D51" s="7"/>
      <c r="E51" s="7">
        <v>1132</v>
      </c>
      <c r="F51" s="7"/>
      <c r="G51" s="7"/>
      <c r="H51" s="7">
        <v>670</v>
      </c>
      <c r="I51" s="7"/>
      <c r="J51" s="7">
        <v>730</v>
      </c>
      <c r="K51" s="7"/>
      <c r="L51" s="7">
        <v>402</v>
      </c>
      <c r="M51" s="7"/>
      <c r="N51" s="36">
        <v>683.5</v>
      </c>
      <c r="O51" s="158">
        <f>SUM(C51:N51)</f>
        <v>3952.5</v>
      </c>
    </row>
    <row r="52" spans="1:15" ht="11.1" customHeight="1">
      <c r="A52" s="8"/>
      <c r="B52" s="8" t="s">
        <v>64</v>
      </c>
      <c r="C52" s="7"/>
      <c r="D52" s="7"/>
      <c r="E52" s="7"/>
      <c r="F52" s="7">
        <v>198</v>
      </c>
      <c r="G52" s="7"/>
      <c r="H52" s="7">
        <v>396</v>
      </c>
      <c r="I52" s="7"/>
      <c r="J52" s="7"/>
      <c r="K52" s="7"/>
      <c r="L52" s="7">
        <v>1560.11</v>
      </c>
      <c r="M52" s="7"/>
      <c r="N52" s="36"/>
      <c r="O52" s="158">
        <f>SUM(C52:N52)</f>
        <v>2154.1099999999997</v>
      </c>
    </row>
    <row r="53" spans="1:15" ht="11.1" customHeight="1">
      <c r="A53" s="8"/>
      <c r="B53" s="8" t="s">
        <v>63</v>
      </c>
      <c r="C53" s="7">
        <v>220.1</v>
      </c>
      <c r="D53" s="7"/>
      <c r="E53" s="8"/>
      <c r="F53" s="7">
        <v>240</v>
      </c>
      <c r="G53" s="7">
        <v>192</v>
      </c>
      <c r="H53" s="7">
        <v>34</v>
      </c>
      <c r="I53" s="7"/>
      <c r="J53" s="7">
        <v>349.6</v>
      </c>
      <c r="K53" s="7">
        <v>136</v>
      </c>
      <c r="L53" s="7">
        <v>130</v>
      </c>
      <c r="M53" s="7"/>
      <c r="N53" s="36">
        <v>168</v>
      </c>
      <c r="O53" s="158">
        <f>SUM(C53:N53)</f>
        <v>1469.7</v>
      </c>
    </row>
    <row r="54" spans="1:15" ht="11.1" customHeight="1">
      <c r="A54" s="8"/>
      <c r="B54" s="8" t="s">
        <v>216</v>
      </c>
      <c r="C54" s="7"/>
      <c r="D54" s="7"/>
      <c r="E54" s="8"/>
      <c r="F54" s="7"/>
      <c r="G54" s="7"/>
      <c r="H54" s="7">
        <v>60</v>
      </c>
      <c r="I54" s="7"/>
      <c r="J54" s="7"/>
      <c r="K54" s="7"/>
      <c r="L54" s="7"/>
      <c r="M54" s="7">
        <v>40</v>
      </c>
      <c r="N54" s="36"/>
      <c r="O54" s="158">
        <f>SUM(G54:N54)</f>
        <v>100</v>
      </c>
    </row>
    <row r="55" spans="1:15" ht="11.1" customHeight="1" thickBot="1">
      <c r="A55" s="54"/>
      <c r="B55" s="54" t="s">
        <v>59</v>
      </c>
      <c r="C55" s="53"/>
      <c r="D55" s="53"/>
      <c r="E55" s="54"/>
      <c r="F55" s="53">
        <v>146</v>
      </c>
      <c r="G55" s="53">
        <v>98</v>
      </c>
      <c r="H55" s="53">
        <v>24</v>
      </c>
      <c r="I55" s="53"/>
      <c r="J55" s="53"/>
      <c r="K55" s="53"/>
      <c r="L55" s="53"/>
      <c r="M55" s="53"/>
      <c r="N55" s="60"/>
      <c r="O55" s="163">
        <f>SUM(C55:N55)</f>
        <v>268</v>
      </c>
    </row>
    <row r="56" spans="1:15" ht="11.1" customHeight="1" thickBot="1">
      <c r="A56" s="58">
        <v>9</v>
      </c>
      <c r="B56" s="58" t="s">
        <v>58</v>
      </c>
      <c r="C56" s="57">
        <f>C57+C62</f>
        <v>500</v>
      </c>
      <c r="D56" s="57">
        <f>D57+D58+D59+D60+D62</f>
        <v>0</v>
      </c>
      <c r="E56" s="57">
        <f>E62+E57</f>
        <v>6970.46</v>
      </c>
      <c r="F56" s="57">
        <f>F62+F61</f>
        <v>3845</v>
      </c>
      <c r="G56" s="57">
        <f>G57+G62</f>
        <v>750</v>
      </c>
      <c r="H56" s="57">
        <f>H62+H57</f>
        <v>6370.46</v>
      </c>
      <c r="I56" s="57">
        <f>I57+I58+I62</f>
        <v>0</v>
      </c>
      <c r="J56" s="57">
        <f>J62+J57</f>
        <v>6970.46</v>
      </c>
      <c r="K56" s="57">
        <f>K58</f>
        <v>0</v>
      </c>
      <c r="L56" s="57">
        <v>0</v>
      </c>
      <c r="M56" s="57">
        <f>M62</f>
        <v>666.09</v>
      </c>
      <c r="N56" s="56">
        <f>N57+N59+N60+N62</f>
        <v>22847.9</v>
      </c>
      <c r="O56" s="159">
        <f>O57+O58+O59+O60+O62+O61</f>
        <v>48920.369999999995</v>
      </c>
    </row>
    <row r="57" spans="1:15" ht="11.1" customHeight="1">
      <c r="A57" s="28" t="s">
        <v>57</v>
      </c>
      <c r="B57" s="28" t="s">
        <v>56</v>
      </c>
      <c r="C57" s="69"/>
      <c r="D57" s="28"/>
      <c r="E57" s="28">
        <v>6270.46</v>
      </c>
      <c r="F57" s="28"/>
      <c r="G57" s="28"/>
      <c r="H57" s="69">
        <v>6270.46</v>
      </c>
      <c r="I57" s="28"/>
      <c r="J57" s="69">
        <v>6270.46</v>
      </c>
      <c r="K57" s="69"/>
      <c r="L57" s="69"/>
      <c r="M57" s="69"/>
      <c r="N57" s="68">
        <v>6802.9</v>
      </c>
      <c r="O57" s="162">
        <f>SUM(C57:N57)</f>
        <v>25614.28</v>
      </c>
    </row>
    <row r="58" spans="1:15" ht="11.1" customHeight="1">
      <c r="A58" s="8" t="s">
        <v>55</v>
      </c>
      <c r="B58" s="8" t="s">
        <v>54</v>
      </c>
      <c r="C58" s="7"/>
      <c r="D58" s="8"/>
      <c r="E58" s="8"/>
      <c r="F58" s="8"/>
      <c r="G58" s="8"/>
      <c r="H58" s="7"/>
      <c r="I58" s="8"/>
      <c r="J58" s="7"/>
      <c r="K58" s="7"/>
      <c r="L58" s="7"/>
      <c r="M58" s="7"/>
      <c r="N58" s="36"/>
      <c r="O58" s="149">
        <f>SUM(C58:N58)</f>
        <v>0</v>
      </c>
    </row>
    <row r="59" spans="1:15" ht="11.1" customHeight="1">
      <c r="A59" s="8" t="s">
        <v>53</v>
      </c>
      <c r="B59" s="8" t="s">
        <v>52</v>
      </c>
      <c r="C59" s="7"/>
      <c r="D59" s="8"/>
      <c r="E59" s="8"/>
      <c r="F59" s="8"/>
      <c r="G59" s="8"/>
      <c r="H59" s="7"/>
      <c r="I59" s="8"/>
      <c r="J59" s="7"/>
      <c r="K59" s="7"/>
      <c r="L59" s="7"/>
      <c r="M59" s="7"/>
      <c r="N59" s="36">
        <v>12845</v>
      </c>
      <c r="O59" s="149">
        <f>SUM(C59:N59)</f>
        <v>12845</v>
      </c>
    </row>
    <row r="60" spans="1:15" ht="11.1" customHeight="1">
      <c r="A60" s="8" t="s">
        <v>51</v>
      </c>
      <c r="B60" s="8" t="s">
        <v>50</v>
      </c>
      <c r="C60" s="7"/>
      <c r="D60" s="8"/>
      <c r="E60" s="8"/>
      <c r="F60" s="8"/>
      <c r="G60" s="8"/>
      <c r="H60" s="7"/>
      <c r="I60" s="8"/>
      <c r="J60" s="7"/>
      <c r="K60" s="7"/>
      <c r="L60" s="7"/>
      <c r="M60" s="7"/>
      <c r="N60" s="36">
        <v>2750</v>
      </c>
      <c r="O60" s="149">
        <f>SUM(C60:N60)</f>
        <v>2750</v>
      </c>
    </row>
    <row r="61" spans="1:15" ht="11.1" customHeight="1">
      <c r="A61" s="8" t="s">
        <v>49</v>
      </c>
      <c r="B61" s="8" t="s">
        <v>48</v>
      </c>
      <c r="C61" s="7"/>
      <c r="D61" s="8"/>
      <c r="E61" s="8"/>
      <c r="F61" s="7">
        <v>3845</v>
      </c>
      <c r="G61" s="8"/>
      <c r="H61" s="7"/>
      <c r="I61" s="8"/>
      <c r="J61" s="7"/>
      <c r="K61" s="7"/>
      <c r="L61" s="7"/>
      <c r="M61" s="7"/>
      <c r="N61" s="36"/>
      <c r="O61" s="149">
        <f>SUM(C61:N61)</f>
        <v>3845</v>
      </c>
    </row>
    <row r="62" spans="1:15" ht="11.1" customHeight="1">
      <c r="A62" s="8" t="s">
        <v>47</v>
      </c>
      <c r="B62" s="8" t="s">
        <v>46</v>
      </c>
      <c r="C62" s="7">
        <f>C63+C64</f>
        <v>500</v>
      </c>
      <c r="D62" s="7">
        <f>D63+D64</f>
        <v>0</v>
      </c>
      <c r="E62" s="7">
        <f>E63</f>
        <v>700</v>
      </c>
      <c r="F62" s="7">
        <f>F63</f>
        <v>0</v>
      </c>
      <c r="G62" s="7">
        <f>G63+G64</f>
        <v>750</v>
      </c>
      <c r="H62" s="7">
        <f>H63+H64</f>
        <v>100</v>
      </c>
      <c r="I62" s="7">
        <f>I63</f>
        <v>0</v>
      </c>
      <c r="J62" s="7">
        <f>J63</f>
        <v>700</v>
      </c>
      <c r="K62" s="7">
        <f>K63</f>
        <v>0</v>
      </c>
      <c r="L62" s="7">
        <f>L63</f>
        <v>0</v>
      </c>
      <c r="M62" s="7">
        <f>M63+M64</f>
        <v>666.09</v>
      </c>
      <c r="N62" s="36">
        <f>N63+N64</f>
        <v>450</v>
      </c>
      <c r="O62" s="149">
        <f>SUM(C62:N62)</f>
        <v>3866.09</v>
      </c>
    </row>
    <row r="63" spans="1:15" ht="11.1" customHeight="1">
      <c r="A63" s="8"/>
      <c r="B63" s="66" t="s">
        <v>45</v>
      </c>
      <c r="C63" s="65">
        <v>500</v>
      </c>
      <c r="D63" s="66"/>
      <c r="E63" s="65">
        <v>700</v>
      </c>
      <c r="F63" s="66"/>
      <c r="G63" s="65">
        <v>700</v>
      </c>
      <c r="H63" s="65"/>
      <c r="I63" s="65"/>
      <c r="J63" s="65">
        <v>700</v>
      </c>
      <c r="K63" s="65"/>
      <c r="L63" s="65"/>
      <c r="M63" s="65">
        <v>600</v>
      </c>
      <c r="N63" s="64">
        <v>450</v>
      </c>
      <c r="O63" s="161">
        <f>SUM(C63:N63)</f>
        <v>3650</v>
      </c>
    </row>
    <row r="64" spans="1:15" ht="11.1" customHeight="1">
      <c r="A64" s="8"/>
      <c r="B64" s="66" t="s">
        <v>44</v>
      </c>
      <c r="C64" s="65"/>
      <c r="D64" s="65"/>
      <c r="E64" s="65"/>
      <c r="F64" s="65"/>
      <c r="G64" s="65">
        <v>50</v>
      </c>
      <c r="H64" s="65">
        <v>100</v>
      </c>
      <c r="I64" s="65"/>
      <c r="J64" s="65"/>
      <c r="K64" s="65"/>
      <c r="L64" s="65"/>
      <c r="M64" s="65">
        <v>66.09</v>
      </c>
      <c r="N64" s="64"/>
      <c r="O64" s="161">
        <f>SUM(C64:N64)</f>
        <v>216.09</v>
      </c>
    </row>
    <row r="65" spans="1:15" ht="11.1" customHeight="1" thickBot="1">
      <c r="A65" s="54" t="s">
        <v>43</v>
      </c>
      <c r="B65" s="54" t="s">
        <v>42</v>
      </c>
      <c r="C65" s="53"/>
      <c r="D65" s="54"/>
      <c r="E65" s="54"/>
      <c r="F65" s="54"/>
      <c r="G65" s="54"/>
      <c r="H65" s="53"/>
      <c r="I65" s="54"/>
      <c r="J65" s="53"/>
      <c r="K65" s="53"/>
      <c r="L65" s="53"/>
      <c r="M65" s="53"/>
      <c r="N65" s="60"/>
      <c r="O65" s="160"/>
    </row>
    <row r="66" spans="1:15" ht="11.1" customHeight="1" thickBot="1">
      <c r="A66" s="58">
        <v>10</v>
      </c>
      <c r="B66" s="58" t="s">
        <v>41</v>
      </c>
      <c r="C66" s="57">
        <f>C69+C78+C71+C72+C67+C68</f>
        <v>2840.02</v>
      </c>
      <c r="D66" s="57">
        <f>D67+D68+D69+D70+D73+D74+D77+D78</f>
        <v>4383.8599999999997</v>
      </c>
      <c r="E66" s="57">
        <f>E67+E68+E69+E70+E79+E80+E77+E78+E74</f>
        <v>7374.9</v>
      </c>
      <c r="F66" s="57">
        <f>F69+F72+F73+F74+F79+F81+F82+F83+F84+F85+F86+F87+F88+F89+F67+F68+F80</f>
        <v>78876.539999999994</v>
      </c>
      <c r="G66" s="57">
        <f>G67+G68+G69+G71+G87+G91+G92+G93+G95+G82+G85+G86+G88+G89+G94</f>
        <v>25796.46</v>
      </c>
      <c r="H66" s="57">
        <f>H67+H68+H69+H82+H91+H96+H97+H98+H99</f>
        <v>47417.75</v>
      </c>
      <c r="I66" s="57">
        <f>I67+I68+I69+I87+I94+I96</f>
        <v>4187.4399999999996</v>
      </c>
      <c r="J66" s="57">
        <f>J67+J68+J69+J70+J78+J86+J87+J97+J89+J90+J75</f>
        <v>3290.28</v>
      </c>
      <c r="K66" s="57">
        <f>K67+K68+K69+K70+K91+K100</f>
        <v>4157.6099999999997</v>
      </c>
      <c r="L66" s="57">
        <f>L67+L68+L69+L79+L80+L82+L99+L76</f>
        <v>2452.25</v>
      </c>
      <c r="M66" s="57">
        <f>M67+M68+M69+M70+M73+M77+M82+M98+M99+M80+M81+M76+M75</f>
        <v>27392.67</v>
      </c>
      <c r="N66" s="56">
        <f>N67+N68+N69</f>
        <v>423.9</v>
      </c>
      <c r="O66" s="159">
        <f>O67+O68+O69+O70+O71+O72+O73+O74+O77+O78+O79+O80+O81+O82+O83+O84+O85+O86+O87+O88+O89+O91+O92+O93+O94+O95+O96+O97+O98+O99+O75+O90+O100+O76</f>
        <v>208593.68</v>
      </c>
    </row>
    <row r="67" spans="1:15" ht="11.1" customHeight="1">
      <c r="A67" s="75"/>
      <c r="B67" s="28" t="s">
        <v>147</v>
      </c>
      <c r="C67" s="69">
        <v>170.05</v>
      </c>
      <c r="D67" s="28">
        <v>177.22</v>
      </c>
      <c r="E67" s="28">
        <v>155.63</v>
      </c>
      <c r="F67" s="28">
        <v>175.33</v>
      </c>
      <c r="G67" s="28">
        <v>161.54</v>
      </c>
      <c r="H67" s="28">
        <v>130.02000000000001</v>
      </c>
      <c r="I67" s="28">
        <v>130.02000000000001</v>
      </c>
      <c r="J67" s="28">
        <v>122.14</v>
      </c>
      <c r="K67" s="28">
        <v>124.11</v>
      </c>
      <c r="L67" s="69">
        <v>0</v>
      </c>
      <c r="M67" s="69">
        <v>0</v>
      </c>
      <c r="N67" s="69">
        <v>0</v>
      </c>
      <c r="O67" s="156">
        <f>SUM(C67:N67)</f>
        <v>1346.06</v>
      </c>
    </row>
    <row r="68" spans="1:15" ht="11.1" customHeight="1">
      <c r="A68" s="12"/>
      <c r="B68" s="8" t="s">
        <v>146</v>
      </c>
      <c r="C68" s="7">
        <v>1902.77</v>
      </c>
      <c r="D68" s="8">
        <v>1968.03</v>
      </c>
      <c r="E68" s="8">
        <v>1981.82</v>
      </c>
      <c r="F68" s="8">
        <v>2033.04</v>
      </c>
      <c r="G68" s="7">
        <v>1774.97</v>
      </c>
      <c r="H68" s="8">
        <v>1839.98</v>
      </c>
      <c r="I68" s="8">
        <v>1676.47</v>
      </c>
      <c r="J68" s="8">
        <v>1759.21</v>
      </c>
      <c r="K68" s="8">
        <v>1704.05</v>
      </c>
      <c r="L68" s="7">
        <v>0</v>
      </c>
      <c r="M68" s="7">
        <v>0</v>
      </c>
      <c r="N68" s="7">
        <v>0</v>
      </c>
      <c r="O68" s="155">
        <f>SUM(C68:N68)</f>
        <v>16640.339999999997</v>
      </c>
    </row>
    <row r="69" spans="1:15" ht="11.1" customHeight="1">
      <c r="A69" s="12"/>
      <c r="B69" s="8" t="s">
        <v>40</v>
      </c>
      <c r="C69" s="7">
        <v>187.2</v>
      </c>
      <c r="D69" s="7">
        <v>187.2</v>
      </c>
      <c r="E69" s="7">
        <v>4545.45</v>
      </c>
      <c r="F69" s="7">
        <v>216.45</v>
      </c>
      <c r="G69" s="7">
        <v>4545.45</v>
      </c>
      <c r="H69" s="7">
        <v>4545.45</v>
      </c>
      <c r="I69" s="7">
        <v>2380.9499999999998</v>
      </c>
      <c r="J69" s="7">
        <v>216.45</v>
      </c>
      <c r="K69" s="7">
        <v>216.45</v>
      </c>
      <c r="L69" s="7">
        <v>1082.25</v>
      </c>
      <c r="M69" s="7">
        <v>10389.6</v>
      </c>
      <c r="N69" s="36">
        <v>423.9</v>
      </c>
      <c r="O69" s="158">
        <f>SUM(C69:N69)</f>
        <v>28936.800000000003</v>
      </c>
    </row>
    <row r="70" spans="1:15" ht="11.1" customHeight="1">
      <c r="A70" s="8"/>
      <c r="B70" s="8" t="s">
        <v>141</v>
      </c>
      <c r="C70" s="7"/>
      <c r="D70" s="8"/>
      <c r="E70" s="7">
        <v>180</v>
      </c>
      <c r="F70" s="8"/>
      <c r="G70" s="7"/>
      <c r="H70" s="8"/>
      <c r="I70" s="7"/>
      <c r="J70" s="7"/>
      <c r="K70" s="7">
        <v>200</v>
      </c>
      <c r="L70" s="7"/>
      <c r="M70" s="7">
        <v>200</v>
      </c>
      <c r="N70" s="36"/>
      <c r="O70" s="158">
        <f>SUM(C70:N70)</f>
        <v>580</v>
      </c>
    </row>
    <row r="71" spans="1:15" ht="11.1" customHeight="1">
      <c r="A71" s="8"/>
      <c r="B71" s="8" t="s">
        <v>62</v>
      </c>
      <c r="C71" s="7">
        <v>230</v>
      </c>
      <c r="D71" s="8"/>
      <c r="E71" s="7"/>
      <c r="F71" s="8"/>
      <c r="G71" s="7"/>
      <c r="H71" s="8"/>
      <c r="I71" s="7"/>
      <c r="J71" s="8"/>
      <c r="K71" s="7"/>
      <c r="L71" s="7"/>
      <c r="M71" s="7"/>
      <c r="N71" s="36"/>
      <c r="O71" s="158">
        <f>SUM(C71:N71)</f>
        <v>230</v>
      </c>
    </row>
    <row r="72" spans="1:15" ht="11.1" customHeight="1">
      <c r="A72" s="8"/>
      <c r="B72" s="8" t="s">
        <v>159</v>
      </c>
      <c r="C72" s="7">
        <v>350</v>
      </c>
      <c r="D72" s="8"/>
      <c r="E72" s="7"/>
      <c r="F72" s="7"/>
      <c r="G72" s="7"/>
      <c r="H72" s="8"/>
      <c r="I72" s="7"/>
      <c r="J72" s="8"/>
      <c r="K72" s="7"/>
      <c r="L72" s="7"/>
      <c r="M72" s="7"/>
      <c r="N72" s="36"/>
      <c r="O72" s="158">
        <f>SUM(C72:N72)</f>
        <v>350</v>
      </c>
    </row>
    <row r="73" spans="1:15" ht="11.1" customHeight="1">
      <c r="A73" s="8"/>
      <c r="B73" s="8" t="s">
        <v>145</v>
      </c>
      <c r="C73" s="7"/>
      <c r="D73" s="7">
        <v>2051.41</v>
      </c>
      <c r="E73" s="7"/>
      <c r="F73" s="8"/>
      <c r="G73" s="7"/>
      <c r="H73" s="7"/>
      <c r="I73" s="7"/>
      <c r="J73" s="8"/>
      <c r="K73" s="7"/>
      <c r="L73" s="7"/>
      <c r="M73" s="7"/>
      <c r="N73" s="36"/>
      <c r="O73" s="158">
        <f>SUM(C73:N73)</f>
        <v>2051.41</v>
      </c>
    </row>
    <row r="74" spans="1:15" ht="11.1" customHeight="1">
      <c r="A74" s="8"/>
      <c r="B74" s="8" t="s">
        <v>144</v>
      </c>
      <c r="C74" s="7"/>
      <c r="D74" s="7"/>
      <c r="E74" s="7">
        <v>12</v>
      </c>
      <c r="F74" s="7"/>
      <c r="G74" s="7"/>
      <c r="H74" s="8"/>
      <c r="I74" s="7"/>
      <c r="J74" s="7"/>
      <c r="K74" s="7"/>
      <c r="L74" s="7"/>
      <c r="M74" s="7"/>
      <c r="N74" s="36"/>
      <c r="O74" s="158">
        <f>SUM(C74:N74)</f>
        <v>12</v>
      </c>
    </row>
    <row r="75" spans="1:15" ht="11.1" customHeight="1">
      <c r="A75" s="8"/>
      <c r="B75" s="8" t="s">
        <v>38</v>
      </c>
      <c r="C75" s="7"/>
      <c r="D75" s="7"/>
      <c r="E75" s="7"/>
      <c r="F75" s="7"/>
      <c r="G75" s="7"/>
      <c r="H75" s="8"/>
      <c r="I75" s="7"/>
      <c r="J75" s="7">
        <v>2.48</v>
      </c>
      <c r="K75" s="7"/>
      <c r="L75" s="7"/>
      <c r="M75" s="7">
        <v>3.75</v>
      </c>
      <c r="N75" s="36"/>
      <c r="O75" s="158">
        <f>SUM(J75:N75)</f>
        <v>6.23</v>
      </c>
    </row>
    <row r="76" spans="1:15" ht="11.1" customHeight="1">
      <c r="A76" s="8"/>
      <c r="B76" s="8" t="s">
        <v>215</v>
      </c>
      <c r="C76" s="7"/>
      <c r="D76" s="7"/>
      <c r="E76" s="7"/>
      <c r="F76" s="7"/>
      <c r="G76" s="7"/>
      <c r="H76" s="8"/>
      <c r="I76" s="7"/>
      <c r="J76" s="7"/>
      <c r="K76" s="7"/>
      <c r="L76" s="7">
        <v>1370</v>
      </c>
      <c r="M76" s="7">
        <v>200</v>
      </c>
      <c r="N76" s="36"/>
      <c r="O76" s="158">
        <f>SUM(L76:N76)</f>
        <v>1570</v>
      </c>
    </row>
    <row r="77" spans="1:15" ht="11.1" customHeight="1">
      <c r="A77" s="8"/>
      <c r="B77" s="8" t="s">
        <v>143</v>
      </c>
      <c r="C77" s="7"/>
      <c r="D77" s="7"/>
      <c r="E77" s="7">
        <v>200</v>
      </c>
      <c r="F77" s="7"/>
      <c r="G77" s="7"/>
      <c r="H77" s="7"/>
      <c r="I77" s="8"/>
      <c r="J77" s="8"/>
      <c r="K77" s="8"/>
      <c r="L77" s="7"/>
      <c r="M77" s="7"/>
      <c r="N77" s="36"/>
      <c r="O77" s="158">
        <f>SUM(C77:N77)</f>
        <v>200</v>
      </c>
    </row>
    <row r="78" spans="1:15" ht="11.1" customHeight="1">
      <c r="A78" s="8"/>
      <c r="B78" s="8" t="s">
        <v>142</v>
      </c>
      <c r="C78" s="7"/>
      <c r="D78" s="7"/>
      <c r="E78" s="7">
        <v>300</v>
      </c>
      <c r="F78" s="7"/>
      <c r="G78" s="7"/>
      <c r="H78" s="8"/>
      <c r="I78" s="8"/>
      <c r="J78" s="7">
        <v>400</v>
      </c>
      <c r="K78" s="8"/>
      <c r="L78" s="7"/>
      <c r="M78" s="7"/>
      <c r="N78" s="19"/>
      <c r="O78" s="158">
        <f>SUM(C78:N78)</f>
        <v>700</v>
      </c>
    </row>
    <row r="79" spans="1:15" ht="11.1" customHeight="1">
      <c r="A79" s="8"/>
      <c r="B79" s="8" t="s">
        <v>214</v>
      </c>
      <c r="C79" s="7"/>
      <c r="D79" s="7"/>
      <c r="E79" s="7"/>
      <c r="F79" s="7">
        <v>41620.239999999998</v>
      </c>
      <c r="G79" s="7"/>
      <c r="H79" s="8"/>
      <c r="I79" s="8"/>
      <c r="J79" s="8"/>
      <c r="K79" s="8"/>
      <c r="L79" s="7"/>
      <c r="M79" s="7"/>
      <c r="N79" s="19"/>
      <c r="O79" s="158">
        <f>SUM(C79:N79)</f>
        <v>41620.239999999998</v>
      </c>
    </row>
    <row r="80" spans="1:15" ht="11.1" customHeight="1">
      <c r="A80" s="8"/>
      <c r="B80" s="8" t="s">
        <v>213</v>
      </c>
      <c r="C80" s="7"/>
      <c r="D80" s="8"/>
      <c r="E80" s="8"/>
      <c r="F80" s="7">
        <v>24223.119999999999</v>
      </c>
      <c r="G80" s="7"/>
      <c r="H80" s="8"/>
      <c r="I80" s="8"/>
      <c r="J80" s="8"/>
      <c r="K80" s="8"/>
      <c r="L80" s="7"/>
      <c r="M80" s="8">
        <v>5459.32</v>
      </c>
      <c r="N80" s="19"/>
      <c r="O80" s="158">
        <f>SUM(C80:N80)</f>
        <v>29682.44</v>
      </c>
    </row>
    <row r="81" spans="1:15" ht="11.1" customHeight="1">
      <c r="A81" s="8"/>
      <c r="B81" s="8" t="s">
        <v>212</v>
      </c>
      <c r="C81" s="7"/>
      <c r="D81" s="8"/>
      <c r="E81" s="8"/>
      <c r="F81" s="7">
        <v>4600</v>
      </c>
      <c r="G81" s="7"/>
      <c r="H81" s="8"/>
      <c r="I81" s="8"/>
      <c r="J81" s="8"/>
      <c r="K81" s="8"/>
      <c r="L81" s="7"/>
      <c r="M81" s="7">
        <v>10390</v>
      </c>
      <c r="N81" s="19"/>
      <c r="O81" s="158">
        <f>SUM(C81:N81)</f>
        <v>14990</v>
      </c>
    </row>
    <row r="82" spans="1:15" ht="11.1" customHeight="1">
      <c r="A82" s="8"/>
      <c r="B82" s="8" t="s">
        <v>211</v>
      </c>
      <c r="C82" s="7"/>
      <c r="D82" s="8"/>
      <c r="E82" s="8"/>
      <c r="F82" s="7">
        <v>800</v>
      </c>
      <c r="G82" s="7">
        <v>200</v>
      </c>
      <c r="H82" s="7">
        <v>250</v>
      </c>
      <c r="I82" s="8"/>
      <c r="J82" s="8"/>
      <c r="K82" s="8"/>
      <c r="L82" s="7"/>
      <c r="M82" s="7">
        <v>750</v>
      </c>
      <c r="N82" s="19"/>
      <c r="O82" s="158">
        <f>SUM(F82:N82)</f>
        <v>2000</v>
      </c>
    </row>
    <row r="83" spans="1:15" ht="11.1" customHeight="1">
      <c r="A83" s="8"/>
      <c r="B83" s="8" t="s">
        <v>210</v>
      </c>
      <c r="C83" s="7"/>
      <c r="D83" s="8"/>
      <c r="E83" s="8"/>
      <c r="F83" s="7">
        <v>3479.99</v>
      </c>
      <c r="G83" s="7"/>
      <c r="H83" s="8"/>
      <c r="I83" s="8"/>
      <c r="J83" s="8"/>
      <c r="K83" s="8"/>
      <c r="L83" s="7"/>
      <c r="M83" s="8"/>
      <c r="N83" s="19"/>
      <c r="O83" s="158">
        <f>SUM(F83:N83)</f>
        <v>3479.99</v>
      </c>
    </row>
    <row r="84" spans="1:15" ht="11.1" customHeight="1">
      <c r="A84" s="8"/>
      <c r="B84" s="8" t="s">
        <v>209</v>
      </c>
      <c r="C84" s="8"/>
      <c r="D84" s="8"/>
      <c r="E84" s="8"/>
      <c r="F84" s="7">
        <v>1728.37</v>
      </c>
      <c r="G84" s="7"/>
      <c r="H84" s="8"/>
      <c r="I84" s="8"/>
      <c r="J84" s="8"/>
      <c r="K84" s="8"/>
      <c r="L84" s="7"/>
      <c r="M84" s="8"/>
      <c r="N84" s="19"/>
      <c r="O84" s="158">
        <f>SUM(C84:N84)</f>
        <v>1728.37</v>
      </c>
    </row>
    <row r="85" spans="1:15" ht="11.1" customHeight="1">
      <c r="A85" s="8"/>
      <c r="B85" s="8" t="s">
        <v>158</v>
      </c>
      <c r="C85" s="8"/>
      <c r="D85" s="8"/>
      <c r="E85" s="8"/>
      <c r="F85" s="7"/>
      <c r="G85" s="7">
        <v>4770</v>
      </c>
      <c r="H85" s="8"/>
      <c r="I85" s="8"/>
      <c r="J85" s="8"/>
      <c r="K85" s="8"/>
      <c r="L85" s="7"/>
      <c r="M85" s="8"/>
      <c r="N85" s="19"/>
      <c r="O85" s="158">
        <f>SUM(C85:N85)</f>
        <v>4770</v>
      </c>
    </row>
    <row r="86" spans="1:15" ht="11.1" customHeight="1">
      <c r="A86" s="8"/>
      <c r="B86" s="8" t="s">
        <v>157</v>
      </c>
      <c r="C86" s="8"/>
      <c r="D86" s="8"/>
      <c r="E86" s="8"/>
      <c r="F86" s="7"/>
      <c r="G86" s="7">
        <v>1599</v>
      </c>
      <c r="H86" s="8"/>
      <c r="I86" s="8"/>
      <c r="J86" s="7"/>
      <c r="K86" s="8"/>
      <c r="L86" s="7"/>
      <c r="M86" s="8"/>
      <c r="N86" s="19"/>
      <c r="O86" s="158">
        <f>SUM(C86:N86)</f>
        <v>1599</v>
      </c>
    </row>
    <row r="87" spans="1:15" ht="11.1" customHeight="1">
      <c r="A87" s="8"/>
      <c r="B87" s="8" t="s">
        <v>61</v>
      </c>
      <c r="C87" s="8"/>
      <c r="D87" s="8"/>
      <c r="E87" s="8"/>
      <c r="F87" s="7"/>
      <c r="G87" s="7">
        <v>223</v>
      </c>
      <c r="H87" s="8"/>
      <c r="I87" s="8"/>
      <c r="J87" s="8"/>
      <c r="K87" s="8"/>
      <c r="L87" s="7"/>
      <c r="M87" s="8"/>
      <c r="N87" s="19"/>
      <c r="O87" s="158">
        <f>SUM(C87:N87)</f>
        <v>223</v>
      </c>
    </row>
    <row r="88" spans="1:15" ht="11.1" customHeight="1">
      <c r="A88" s="8"/>
      <c r="B88" s="8" t="s">
        <v>60</v>
      </c>
      <c r="C88" s="8"/>
      <c r="D88" s="8"/>
      <c r="E88" s="8"/>
      <c r="F88" s="8"/>
      <c r="G88" s="7">
        <v>165</v>
      </c>
      <c r="H88" s="8"/>
      <c r="I88" s="8"/>
      <c r="J88" s="8"/>
      <c r="K88" s="8"/>
      <c r="L88" s="7"/>
      <c r="M88" s="8"/>
      <c r="N88" s="19"/>
      <c r="O88" s="158">
        <f>SUM(C88:N88)</f>
        <v>165</v>
      </c>
    </row>
    <row r="89" spans="1:15" ht="11.1" customHeight="1">
      <c r="A89" s="8"/>
      <c r="B89" s="8" t="s">
        <v>208</v>
      </c>
      <c r="C89" s="8"/>
      <c r="D89" s="8"/>
      <c r="E89" s="8"/>
      <c r="F89" s="8"/>
      <c r="G89" s="7">
        <v>298</v>
      </c>
      <c r="H89" s="8"/>
      <c r="I89" s="8"/>
      <c r="J89" s="7">
        <v>210</v>
      </c>
      <c r="K89" s="8"/>
      <c r="L89" s="7"/>
      <c r="M89" s="8"/>
      <c r="N89" s="19"/>
      <c r="O89" s="158">
        <f>SUM(C89:N89)</f>
        <v>508</v>
      </c>
    </row>
    <row r="90" spans="1:15" ht="11.1" customHeight="1">
      <c r="A90" s="8"/>
      <c r="B90" s="8" t="s">
        <v>207</v>
      </c>
      <c r="C90" s="8"/>
      <c r="D90" s="8"/>
      <c r="E90" s="8"/>
      <c r="F90" s="8"/>
      <c r="G90" s="7"/>
      <c r="H90" s="8"/>
      <c r="I90" s="8"/>
      <c r="J90" s="7">
        <v>580</v>
      </c>
      <c r="K90" s="8"/>
      <c r="L90" s="7"/>
      <c r="M90" s="8"/>
      <c r="N90" s="19"/>
      <c r="O90" s="158">
        <f>SUM(J90:N90)</f>
        <v>580</v>
      </c>
    </row>
    <row r="91" spans="1:15" ht="11.1" customHeight="1">
      <c r="A91" s="8"/>
      <c r="B91" s="8" t="s">
        <v>29</v>
      </c>
      <c r="C91" s="8"/>
      <c r="D91" s="8"/>
      <c r="E91" s="8"/>
      <c r="F91" s="8"/>
      <c r="G91" s="7">
        <v>674.5</v>
      </c>
      <c r="H91" s="7">
        <v>155</v>
      </c>
      <c r="I91" s="8"/>
      <c r="J91" s="8"/>
      <c r="K91" s="7">
        <v>413</v>
      </c>
      <c r="L91" s="7"/>
      <c r="M91" s="8"/>
      <c r="N91" s="19"/>
      <c r="O91" s="158">
        <f>SUM(G91:N91)</f>
        <v>1242.5</v>
      </c>
    </row>
    <row r="92" spans="1:15" ht="11.1" customHeight="1">
      <c r="A92" s="8"/>
      <c r="B92" s="8" t="s">
        <v>127</v>
      </c>
      <c r="C92" s="8"/>
      <c r="D92" s="8"/>
      <c r="E92" s="8"/>
      <c r="F92" s="8"/>
      <c r="G92" s="7">
        <v>4155</v>
      </c>
      <c r="H92" s="8"/>
      <c r="I92" s="8"/>
      <c r="J92" s="8"/>
      <c r="K92" s="8"/>
      <c r="L92" s="7"/>
      <c r="M92" s="8"/>
      <c r="N92" s="19"/>
      <c r="O92" s="158">
        <f>SUM(G92:N92)</f>
        <v>4155</v>
      </c>
    </row>
    <row r="93" spans="1:15" ht="11.1" customHeight="1">
      <c r="A93" s="8"/>
      <c r="B93" s="8" t="s">
        <v>155</v>
      </c>
      <c r="C93" s="8"/>
      <c r="D93" s="8"/>
      <c r="E93" s="8"/>
      <c r="F93" s="8"/>
      <c r="G93" s="7">
        <v>4980</v>
      </c>
      <c r="H93" s="8"/>
      <c r="I93" s="8"/>
      <c r="J93" s="8"/>
      <c r="K93" s="8"/>
      <c r="L93" s="7"/>
      <c r="M93" s="8"/>
      <c r="N93" s="19"/>
      <c r="O93" s="158">
        <f>SUM(G93:N93)</f>
        <v>4980</v>
      </c>
    </row>
    <row r="94" spans="1:15" ht="11.1" customHeight="1">
      <c r="A94" s="8"/>
      <c r="B94" s="8" t="s">
        <v>156</v>
      </c>
      <c r="C94" s="8"/>
      <c r="D94" s="8"/>
      <c r="E94" s="8"/>
      <c r="F94" s="8"/>
      <c r="G94" s="7">
        <v>1300</v>
      </c>
      <c r="H94" s="7"/>
      <c r="I94" s="7"/>
      <c r="J94" s="8"/>
      <c r="K94" s="8"/>
      <c r="L94" s="7"/>
      <c r="M94" s="8"/>
      <c r="N94" s="19"/>
      <c r="O94" s="158">
        <f>SUM(G94:N94)</f>
        <v>1300</v>
      </c>
    </row>
    <row r="95" spans="1:15" ht="11.1" customHeight="1">
      <c r="A95" s="8"/>
      <c r="B95" s="8" t="s">
        <v>206</v>
      </c>
      <c r="C95" s="8"/>
      <c r="D95" s="8"/>
      <c r="E95" s="8"/>
      <c r="F95" s="8"/>
      <c r="G95" s="7">
        <v>950</v>
      </c>
      <c r="H95" s="8"/>
      <c r="I95" s="8"/>
      <c r="J95" s="8"/>
      <c r="K95" s="8"/>
      <c r="L95" s="7"/>
      <c r="M95" s="8"/>
      <c r="N95" s="19"/>
      <c r="O95" s="158">
        <f>SUM(G95:N95)</f>
        <v>950</v>
      </c>
    </row>
    <row r="96" spans="1:15" ht="11.1" customHeight="1">
      <c r="A96" s="8"/>
      <c r="B96" s="8" t="s">
        <v>205</v>
      </c>
      <c r="C96" s="8"/>
      <c r="D96" s="8"/>
      <c r="E96" s="8"/>
      <c r="F96" s="8"/>
      <c r="G96" s="7"/>
      <c r="H96" s="7">
        <v>34370</v>
      </c>
      <c r="I96" s="7"/>
      <c r="J96" s="8"/>
      <c r="K96" s="8"/>
      <c r="L96" s="7"/>
      <c r="M96" s="8"/>
      <c r="N96" s="19"/>
      <c r="O96" s="158">
        <f>SUM(G96:N96)</f>
        <v>34370</v>
      </c>
    </row>
    <row r="97" spans="1:15" ht="11.1" customHeight="1">
      <c r="A97" s="8"/>
      <c r="B97" s="8" t="s">
        <v>126</v>
      </c>
      <c r="C97" s="8"/>
      <c r="D97" s="8"/>
      <c r="E97" s="8"/>
      <c r="F97" s="8"/>
      <c r="G97" s="7"/>
      <c r="H97" s="7">
        <v>5122.5</v>
      </c>
      <c r="I97" s="7"/>
      <c r="J97" s="8"/>
      <c r="K97" s="8"/>
      <c r="L97" s="7"/>
      <c r="M97" s="8"/>
      <c r="N97" s="19"/>
      <c r="O97" s="158">
        <f>SUM(G97:N97)</f>
        <v>5122.5</v>
      </c>
    </row>
    <row r="98" spans="1:15" ht="11.1" customHeight="1">
      <c r="A98" s="8"/>
      <c r="B98" s="8" t="s">
        <v>125</v>
      </c>
      <c r="C98" s="8"/>
      <c r="D98" s="8"/>
      <c r="E98" s="8"/>
      <c r="F98" s="8"/>
      <c r="G98" s="7"/>
      <c r="H98" s="7">
        <v>640</v>
      </c>
      <c r="I98" s="7"/>
      <c r="J98" s="8"/>
      <c r="K98" s="8"/>
      <c r="L98" s="7"/>
      <c r="M98" s="8"/>
      <c r="N98" s="19"/>
      <c r="O98" s="158">
        <f>SUM(G98:N98)</f>
        <v>640</v>
      </c>
    </row>
    <row r="99" spans="1:15" ht="11.1" customHeight="1">
      <c r="A99" s="8"/>
      <c r="B99" s="8" t="s">
        <v>124</v>
      </c>
      <c r="C99" s="8"/>
      <c r="D99" s="8"/>
      <c r="E99" s="8"/>
      <c r="F99" s="8"/>
      <c r="G99" s="7"/>
      <c r="H99" s="7">
        <v>364.8</v>
      </c>
      <c r="I99" s="7"/>
      <c r="J99" s="8"/>
      <c r="K99" s="8"/>
      <c r="L99" s="7"/>
      <c r="M99" s="7"/>
      <c r="N99" s="19"/>
      <c r="O99" s="158">
        <f>SUM(G99:N99)</f>
        <v>364.8</v>
      </c>
    </row>
    <row r="100" spans="1:15" ht="11.1" customHeight="1">
      <c r="A100" s="54"/>
      <c r="B100" s="54" t="s">
        <v>136</v>
      </c>
      <c r="C100" s="54"/>
      <c r="D100" s="54"/>
      <c r="E100" s="54"/>
      <c r="F100" s="54"/>
      <c r="G100" s="53"/>
      <c r="H100" s="54"/>
      <c r="I100" s="53"/>
      <c r="J100" s="54"/>
      <c r="K100" s="53">
        <v>1500</v>
      </c>
      <c r="L100" s="53"/>
      <c r="M100" s="53"/>
      <c r="N100" s="11"/>
      <c r="O100" s="157">
        <f>SUM(K100:N100)</f>
        <v>1500</v>
      </c>
    </row>
    <row r="101" spans="1:15" ht="11.1" customHeight="1">
      <c r="A101" s="54"/>
      <c r="B101" s="54"/>
      <c r="C101" s="54"/>
      <c r="D101" s="54"/>
      <c r="E101" s="54"/>
      <c r="F101" s="54"/>
      <c r="G101" s="53"/>
      <c r="H101" s="54"/>
      <c r="I101" s="53"/>
      <c r="J101" s="54"/>
      <c r="K101" s="53"/>
      <c r="L101" s="53"/>
      <c r="M101" s="53"/>
      <c r="N101" s="11"/>
      <c r="O101" s="157"/>
    </row>
    <row r="102" spans="1:15" ht="11.1" customHeight="1">
      <c r="A102" s="50"/>
      <c r="B102" s="50" t="s">
        <v>134</v>
      </c>
      <c r="C102" s="48">
        <f>C16+C36+C37+C45+C47+C56+C66</f>
        <v>66676.22</v>
      </c>
      <c r="D102" s="48">
        <f>D16+D28+D36+D37+D45+D46+D47+D56+D66</f>
        <v>89777.99</v>
      </c>
      <c r="E102" s="48">
        <f>E16+E28+E36+E37+E45+E46+E56+E66+E47</f>
        <v>115118.96</v>
      </c>
      <c r="F102" s="48">
        <f>F16+F28+F36+F37+F45+F47+F56+F66+F46</f>
        <v>162548.78999999998</v>
      </c>
      <c r="G102" s="48">
        <f>G16+G28+G36+G37+G45+G47+G56+G66+G46</f>
        <v>113538.65999999999</v>
      </c>
      <c r="H102" s="48">
        <f>H16+H25+H28+H36+H37+H46+H47+H56+H66</f>
        <v>139844.79999999999</v>
      </c>
      <c r="I102" s="48">
        <f>I16+I28+I36+I37+I45+I46+I47+I56+I66</f>
        <v>87191.35</v>
      </c>
      <c r="J102" s="48">
        <f>J16+J28+J36+J37+J45+J46+J47+J56+J66</f>
        <v>120772.20000000001</v>
      </c>
      <c r="K102" s="48">
        <f>K16+K28+K36+K37+K45+K46+K47+K56+K66</f>
        <v>99238.389999999985</v>
      </c>
      <c r="L102" s="48">
        <f>L16+L28+L36+L37+L45+L46+L47+L56+L66</f>
        <v>79137.700000000012</v>
      </c>
      <c r="M102" s="48">
        <f>M16+M28+M36+M37+M45+M46+M47+M56+M66+M25</f>
        <v>135873.90999999997</v>
      </c>
      <c r="N102" s="48">
        <f>N16+N28+N36+N37+N45+N46+N47+N56+N66+N25</f>
        <v>171966.94999999998</v>
      </c>
      <c r="O102" s="48">
        <f>O16+O28+O36+O37+O45+O46+O47+O56+O66+O25</f>
        <v>1381685.9200000002</v>
      </c>
    </row>
    <row r="103" spans="1:15" ht="11.1" customHeight="1">
      <c r="A103" s="28"/>
      <c r="B103" s="75" t="s">
        <v>26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39"/>
      <c r="O103" s="156"/>
    </row>
    <row r="104" spans="1:15" ht="11.1" customHeight="1">
      <c r="A104" s="8">
        <v>1</v>
      </c>
      <c r="B104" s="8" t="s">
        <v>25</v>
      </c>
      <c r="C104" s="8">
        <v>76792.320000000007</v>
      </c>
      <c r="D104" s="8">
        <v>83106.240000000005</v>
      </c>
      <c r="E104" s="8">
        <v>84535.39</v>
      </c>
      <c r="F104" s="7">
        <v>82837.320000000007</v>
      </c>
      <c r="G104" s="7">
        <v>149273.07999999999</v>
      </c>
      <c r="H104" s="7">
        <v>25356.7</v>
      </c>
      <c r="I104" s="8">
        <v>91913.82</v>
      </c>
      <c r="J104" s="8">
        <v>71231.509999999995</v>
      </c>
      <c r="K104" s="7">
        <v>76674.05</v>
      </c>
      <c r="L104" s="8">
        <v>83068.73</v>
      </c>
      <c r="M104" s="8">
        <v>74207.27</v>
      </c>
      <c r="N104" s="19">
        <v>84439.23</v>
      </c>
      <c r="O104" s="155">
        <f>SUM(C104:N104)</f>
        <v>983435.66</v>
      </c>
    </row>
    <row r="105" spans="1:15" ht="11.1" customHeight="1">
      <c r="A105" s="8">
        <v>2</v>
      </c>
      <c r="B105" s="8" t="s">
        <v>204</v>
      </c>
      <c r="C105" s="7">
        <v>27927.18</v>
      </c>
      <c r="D105" s="8">
        <v>80681.98</v>
      </c>
      <c r="E105" s="7">
        <v>80182.66</v>
      </c>
      <c r="F105" s="7">
        <v>83786.31</v>
      </c>
      <c r="G105" s="7">
        <v>72057.710000000006</v>
      </c>
      <c r="H105" s="7">
        <v>77464.94</v>
      </c>
      <c r="I105" s="8">
        <v>73047.87</v>
      </c>
      <c r="J105" s="7">
        <v>70209.41</v>
      </c>
      <c r="K105" s="8">
        <v>67161.19</v>
      </c>
      <c r="L105" s="8">
        <v>68291.759999999995</v>
      </c>
      <c r="M105" s="7">
        <v>84674.23</v>
      </c>
      <c r="N105" s="19">
        <v>81540.37</v>
      </c>
      <c r="O105" s="155">
        <f>SUM(C105:N105)</f>
        <v>867025.61</v>
      </c>
    </row>
    <row r="106" spans="1:15" ht="11.1" customHeight="1">
      <c r="A106" s="8">
        <v>3</v>
      </c>
      <c r="B106" s="8" t="s">
        <v>23</v>
      </c>
      <c r="C106" s="7">
        <v>256292.45</v>
      </c>
      <c r="D106" s="8">
        <v>317709.87</v>
      </c>
      <c r="E106" s="8">
        <v>350046.53</v>
      </c>
      <c r="F106" s="7">
        <v>383210.83</v>
      </c>
      <c r="G106" s="8">
        <v>230538.01</v>
      </c>
      <c r="H106" s="7">
        <v>224951.55</v>
      </c>
      <c r="I106" s="7">
        <v>81405.5</v>
      </c>
      <c r="J106" s="7">
        <v>67989.77</v>
      </c>
      <c r="K106" s="8">
        <v>40195.589999999997</v>
      </c>
      <c r="L106" s="7">
        <v>51366.080000000002</v>
      </c>
      <c r="M106" s="7">
        <v>151133.29999999999</v>
      </c>
      <c r="N106" s="19">
        <v>254672.41</v>
      </c>
      <c r="O106" s="155">
        <f>SUM(C106:N106)</f>
        <v>2409511.8900000006</v>
      </c>
    </row>
    <row r="107" spans="1:15" ht="11.1" customHeight="1">
      <c r="A107" s="8">
        <v>4</v>
      </c>
      <c r="B107" s="8" t="s">
        <v>22</v>
      </c>
      <c r="C107" s="7">
        <v>0</v>
      </c>
      <c r="D107" s="7">
        <v>10200</v>
      </c>
      <c r="E107" s="7">
        <v>20400</v>
      </c>
      <c r="F107" s="7">
        <v>10200</v>
      </c>
      <c r="G107" s="7">
        <v>10200</v>
      </c>
      <c r="H107" s="7">
        <v>10200</v>
      </c>
      <c r="I107" s="7">
        <v>0</v>
      </c>
      <c r="J107" s="7">
        <v>10200</v>
      </c>
      <c r="K107" s="7">
        <v>10200</v>
      </c>
      <c r="L107" s="7">
        <v>10200</v>
      </c>
      <c r="M107" s="7">
        <v>10200</v>
      </c>
      <c r="N107" s="36">
        <v>20400</v>
      </c>
      <c r="O107" s="149">
        <f>SUM(C107:N107)</f>
        <v>122400</v>
      </c>
    </row>
    <row r="108" spans="1:15" ht="11.1" customHeight="1">
      <c r="A108" s="8">
        <v>5</v>
      </c>
      <c r="B108" s="8" t="s">
        <v>21</v>
      </c>
      <c r="C108" s="7">
        <v>6045</v>
      </c>
      <c r="D108" s="7">
        <v>6045</v>
      </c>
      <c r="E108" s="7">
        <v>6045</v>
      </c>
      <c r="F108" s="7">
        <v>6125</v>
      </c>
      <c r="G108" s="7">
        <v>6045</v>
      </c>
      <c r="H108" s="7">
        <v>6045</v>
      </c>
      <c r="I108" s="7">
        <v>0</v>
      </c>
      <c r="J108" s="7">
        <v>12250</v>
      </c>
      <c r="K108" s="7">
        <v>6045</v>
      </c>
      <c r="L108" s="7">
        <v>6045</v>
      </c>
      <c r="M108" s="7">
        <v>6045</v>
      </c>
      <c r="N108" s="36">
        <v>6045</v>
      </c>
      <c r="O108" s="149">
        <f>SUM(C108:N108)</f>
        <v>72780</v>
      </c>
    </row>
    <row r="109" spans="1:15" ht="11.1" customHeight="1">
      <c r="A109" s="34"/>
      <c r="B109" s="32" t="s">
        <v>20</v>
      </c>
      <c r="C109" s="32">
        <f>SUM(C104:C108)</f>
        <v>367056.95</v>
      </c>
      <c r="D109" s="32">
        <f>SUM(D104:D108)</f>
        <v>497743.08999999997</v>
      </c>
      <c r="E109" s="32">
        <f>SUM(E104:E108)</f>
        <v>541209.58000000007</v>
      </c>
      <c r="F109" s="31">
        <f>SUM(F104:F108)</f>
        <v>566159.46</v>
      </c>
      <c r="G109" s="31">
        <f>SUM(G104:G108)</f>
        <v>468113.8</v>
      </c>
      <c r="H109" s="31">
        <f>SUM(H104:H108)</f>
        <v>344018.19</v>
      </c>
      <c r="I109" s="32">
        <f>SUM(I104:I108)</f>
        <v>246367.19</v>
      </c>
      <c r="J109" s="32">
        <f>SUM(J104:J108)</f>
        <v>231880.69</v>
      </c>
      <c r="K109" s="32">
        <f>SUM(K104:K108)</f>
        <v>200275.83</v>
      </c>
      <c r="L109" s="32">
        <f>SUM(L104:L108)</f>
        <v>218971.57</v>
      </c>
      <c r="M109" s="32">
        <f>SUM(M104:M108)</f>
        <v>326259.8</v>
      </c>
      <c r="N109" s="154">
        <f>SUM(N104:N108)</f>
        <v>447097.01</v>
      </c>
      <c r="O109" s="153">
        <f>O104+O105+O106+O107+O108</f>
        <v>4455153.16</v>
      </c>
    </row>
    <row r="110" spans="1:15" ht="11.1" customHeight="1">
      <c r="A110" s="28"/>
      <c r="B110" s="25" t="s">
        <v>19</v>
      </c>
      <c r="C110" s="26">
        <f>C102+C109</f>
        <v>433733.17000000004</v>
      </c>
      <c r="D110" s="26">
        <f>D102+D109</f>
        <v>587521.07999999996</v>
      </c>
      <c r="E110" s="26">
        <f>E102+E109</f>
        <v>656328.54</v>
      </c>
      <c r="F110" s="26">
        <f>F102+F109</f>
        <v>728708.25</v>
      </c>
      <c r="G110" s="25">
        <f>G102+G109</f>
        <v>581652.46</v>
      </c>
      <c r="H110" s="26">
        <f>H102+H109</f>
        <v>483862.99</v>
      </c>
      <c r="I110" s="25">
        <f>I102+I109</f>
        <v>333558.54000000004</v>
      </c>
      <c r="J110" s="25">
        <f>J102+J109</f>
        <v>352652.89</v>
      </c>
      <c r="K110" s="25">
        <f>K102+K109</f>
        <v>299514.21999999997</v>
      </c>
      <c r="L110" s="25">
        <f>L102+L109</f>
        <v>298109.27</v>
      </c>
      <c r="M110" s="26">
        <f>M102+M109</f>
        <v>462133.70999999996</v>
      </c>
      <c r="N110" s="152">
        <f>N102+N109</f>
        <v>619063.96</v>
      </c>
      <c r="O110" s="151">
        <f>O102+O109</f>
        <v>5836839.0800000001</v>
      </c>
    </row>
    <row r="111" spans="1:15" ht="11.1" customHeight="1">
      <c r="A111" s="8"/>
      <c r="B111" s="8" t="s">
        <v>18</v>
      </c>
      <c r="C111" s="8" t="s">
        <v>203</v>
      </c>
      <c r="D111" s="8" t="s">
        <v>202</v>
      </c>
      <c r="E111" s="8" t="s">
        <v>201</v>
      </c>
      <c r="F111" s="8" t="s">
        <v>200</v>
      </c>
      <c r="G111" s="8" t="s">
        <v>199</v>
      </c>
      <c r="H111" s="8" t="s">
        <v>198</v>
      </c>
      <c r="I111" s="8" t="s">
        <v>197</v>
      </c>
      <c r="J111" s="8" t="s">
        <v>196</v>
      </c>
      <c r="K111" s="8" t="s">
        <v>195</v>
      </c>
      <c r="L111" s="8" t="s">
        <v>194</v>
      </c>
      <c r="M111" s="8" t="s">
        <v>193</v>
      </c>
      <c r="N111" s="19" t="s">
        <v>119</v>
      </c>
      <c r="O111" s="150" t="s">
        <v>11</v>
      </c>
    </row>
    <row r="112" spans="1:15" ht="11.1" customHeight="1">
      <c r="A112" s="8"/>
      <c r="B112" s="8"/>
      <c r="C112" s="17">
        <f>C14-C110</f>
        <v>61756.140000000014</v>
      </c>
      <c r="D112" s="12">
        <f>D14-D110</f>
        <v>91038.920000000042</v>
      </c>
      <c r="E112" s="17">
        <f>E14-E110</f>
        <v>126566.3600000001</v>
      </c>
      <c r="F112" s="12">
        <f>F14-F110</f>
        <v>78142.349999999977</v>
      </c>
      <c r="G112" s="12">
        <f>G14-G110</f>
        <v>44771.740000000107</v>
      </c>
      <c r="H112" s="12">
        <f>H14-H110</f>
        <v>35883.079999999958</v>
      </c>
      <c r="I112" s="12">
        <f>I14-I110</f>
        <v>15020.839999999967</v>
      </c>
      <c r="J112" s="12">
        <f>J14-J110</f>
        <v>31392.630000000005</v>
      </c>
      <c r="K112" s="12">
        <f>K14-K110</f>
        <v>64124.080000000016</v>
      </c>
      <c r="L112" s="12">
        <f>L14-L110</f>
        <v>96629.339999999967</v>
      </c>
      <c r="M112" s="12">
        <f>M14-M110</f>
        <v>75096.410000000033</v>
      </c>
      <c r="N112" s="16">
        <f>N14-N110</f>
        <v>46954.830000000075</v>
      </c>
      <c r="O112" s="149">
        <f>O14-O110</f>
        <v>46954.830000000075</v>
      </c>
    </row>
    <row r="113" spans="1:15" ht="11.1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9"/>
      <c r="O113" s="148"/>
    </row>
    <row r="114" spans="1:15" ht="11.1" customHeight="1">
      <c r="A114" s="8"/>
      <c r="B114" s="8" t="s">
        <v>9</v>
      </c>
      <c r="C114" s="8">
        <v>61597.23</v>
      </c>
      <c r="D114" s="8">
        <v>91520.51</v>
      </c>
      <c r="E114" s="8">
        <v>126216.55</v>
      </c>
      <c r="F114" s="8">
        <v>78890.990000000005</v>
      </c>
      <c r="G114" s="8">
        <v>44237.48</v>
      </c>
      <c r="H114" s="8">
        <v>36282.269999999997</v>
      </c>
      <c r="I114" s="8">
        <v>16025.03</v>
      </c>
      <c r="J114" s="8">
        <v>31368.42</v>
      </c>
      <c r="K114" s="8">
        <v>63923.87</v>
      </c>
      <c r="L114" s="8">
        <v>98065.69</v>
      </c>
      <c r="M114" s="8">
        <v>75022.759999999995</v>
      </c>
      <c r="N114" s="36">
        <v>46655.58</v>
      </c>
      <c r="O114" s="6"/>
    </row>
    <row r="115" spans="1:15" ht="11.1" customHeight="1">
      <c r="A115" s="8"/>
      <c r="B115" s="8" t="s">
        <v>8</v>
      </c>
      <c r="C115" s="8">
        <v>411.89</v>
      </c>
      <c r="D115" s="8">
        <v>11.89</v>
      </c>
      <c r="E115" s="8">
        <v>305.99</v>
      </c>
      <c r="F115" s="7">
        <v>235.99</v>
      </c>
      <c r="G115" s="7">
        <v>534.26</v>
      </c>
      <c r="H115" s="7">
        <v>99.89</v>
      </c>
      <c r="I115" s="7">
        <v>99.89</v>
      </c>
      <c r="J115" s="7">
        <v>91.89</v>
      </c>
      <c r="K115" s="7">
        <v>91.89</v>
      </c>
      <c r="L115" s="8">
        <v>91.89</v>
      </c>
      <c r="M115" s="8">
        <v>91.89</v>
      </c>
      <c r="N115" s="36">
        <v>290.25</v>
      </c>
      <c r="O115" s="6"/>
    </row>
    <row r="116" spans="1:15" ht="11.1" customHeight="1">
      <c r="A116" s="8"/>
      <c r="B116" s="8" t="s">
        <v>7</v>
      </c>
      <c r="C116" s="7">
        <v>-252.98</v>
      </c>
      <c r="D116" s="8">
        <v>-493.48</v>
      </c>
      <c r="E116" s="8">
        <v>43.82</v>
      </c>
      <c r="F116" s="8">
        <v>-984.63</v>
      </c>
      <c r="G116" s="7">
        <v>0</v>
      </c>
      <c r="H116" s="8">
        <v>-499.08</v>
      </c>
      <c r="I116" s="8">
        <v>-1104.08</v>
      </c>
      <c r="J116" s="8">
        <v>-67.680000000000007</v>
      </c>
      <c r="K116" s="8">
        <v>108.32</v>
      </c>
      <c r="L116" s="7">
        <v>-1528.24</v>
      </c>
      <c r="M116" s="7">
        <v>-18.239999999999998</v>
      </c>
      <c r="N116" s="36">
        <v>0</v>
      </c>
      <c r="O116" s="6"/>
    </row>
    <row r="117" spans="1:15" ht="11.1" customHeight="1">
      <c r="A117" s="8"/>
      <c r="B117" s="8" t="s">
        <v>5</v>
      </c>
      <c r="C117" s="7">
        <f>C114+C115+C116</f>
        <v>61756.14</v>
      </c>
      <c r="D117" s="8">
        <f>D114+D115+D116</f>
        <v>91038.92</v>
      </c>
      <c r="E117" s="8">
        <f>E114+E115+E116</f>
        <v>126566.36000000002</v>
      </c>
      <c r="F117" s="7">
        <f>F114+F115+F116</f>
        <v>78142.350000000006</v>
      </c>
      <c r="G117" s="8">
        <f>G114+G115+G116</f>
        <v>44771.740000000005</v>
      </c>
      <c r="H117" s="7">
        <f>H114+H115+H116</f>
        <v>35883.079999999994</v>
      </c>
      <c r="I117" s="7">
        <f>I114+I115+I116</f>
        <v>15020.84</v>
      </c>
      <c r="J117" s="8">
        <f>J114+J115+J116</f>
        <v>31392.629999999997</v>
      </c>
      <c r="K117" s="8">
        <f>K114+K115+K116</f>
        <v>64124.08</v>
      </c>
      <c r="L117" s="7">
        <f>L114+L115+L116</f>
        <v>96629.34</v>
      </c>
      <c r="M117" s="7">
        <f>M114+M115+M116</f>
        <v>75096.409999999989</v>
      </c>
      <c r="N117" s="19">
        <f>N114+N115+N116</f>
        <v>46945.83</v>
      </c>
      <c r="O117" s="9"/>
    </row>
    <row r="119" spans="1:15">
      <c r="B119" s="147" t="s">
        <v>192</v>
      </c>
      <c r="E119" s="147" t="s">
        <v>3</v>
      </c>
    </row>
    <row r="121" spans="1:15">
      <c r="B121" s="147" t="s">
        <v>2</v>
      </c>
      <c r="E121" s="147" t="s">
        <v>1</v>
      </c>
      <c r="K121" s="146"/>
    </row>
    <row r="122" spans="1:15">
      <c r="I122" s="146"/>
    </row>
  </sheetData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topLeftCell="A75" workbookViewId="0">
      <selection activeCell="E91" sqref="E91"/>
    </sheetView>
  </sheetViews>
  <sheetFormatPr defaultRowHeight="12.75"/>
  <cols>
    <col min="1" max="1" width="3" customWidth="1"/>
    <col min="2" max="2" width="31.85546875" customWidth="1"/>
    <col min="3" max="3" width="10.140625" customWidth="1"/>
    <col min="4" max="4" width="10.28515625" customWidth="1"/>
    <col min="5" max="5" width="11.42578125" customWidth="1"/>
    <col min="6" max="6" width="13.140625" customWidth="1"/>
  </cols>
  <sheetData>
    <row r="1" spans="1:6">
      <c r="A1" s="144"/>
      <c r="B1" s="143" t="s">
        <v>191</v>
      </c>
      <c r="C1" s="143"/>
      <c r="D1" s="143"/>
      <c r="E1" s="143" t="s">
        <v>190</v>
      </c>
      <c r="F1" s="143"/>
    </row>
    <row r="2" spans="1:6" ht="11.45" customHeight="1">
      <c r="A2" s="85"/>
      <c r="B2" s="142" t="s">
        <v>189</v>
      </c>
      <c r="C2" s="85" t="s">
        <v>188</v>
      </c>
      <c r="D2" s="85" t="s">
        <v>188</v>
      </c>
      <c r="E2" s="140" t="s">
        <v>187</v>
      </c>
      <c r="F2" s="137" t="s">
        <v>186</v>
      </c>
    </row>
    <row r="3" spans="1:6" ht="11.45" customHeight="1">
      <c r="A3" s="85"/>
      <c r="B3" s="142"/>
      <c r="C3" s="85" t="s">
        <v>185</v>
      </c>
      <c r="D3" s="85" t="s">
        <v>184</v>
      </c>
      <c r="E3" s="140" t="s">
        <v>183</v>
      </c>
      <c r="F3" s="137" t="s">
        <v>182</v>
      </c>
    </row>
    <row r="4" spans="1:6" ht="11.45" customHeight="1">
      <c r="A4" s="85"/>
      <c r="B4" s="141" t="s">
        <v>181</v>
      </c>
      <c r="C4" s="85"/>
      <c r="D4" s="85"/>
      <c r="E4" s="140"/>
      <c r="F4" s="137"/>
    </row>
    <row r="5" spans="1:6" ht="11.45" customHeight="1">
      <c r="A5" s="139" t="s">
        <v>180</v>
      </c>
      <c r="B5" s="139" t="s">
        <v>179</v>
      </c>
      <c r="C5" s="139"/>
      <c r="D5" s="139"/>
      <c r="E5" s="138"/>
      <c r="F5" s="137"/>
    </row>
    <row r="6" spans="1:6" ht="11.45" customHeight="1">
      <c r="A6" s="85" t="s">
        <v>178</v>
      </c>
      <c r="B6" s="85" t="s">
        <v>177</v>
      </c>
      <c r="C6" s="82">
        <v>1444452</v>
      </c>
      <c r="D6" s="120">
        <v>120381</v>
      </c>
      <c r="E6" s="82">
        <v>1444452</v>
      </c>
      <c r="F6" s="82">
        <v>1330853.3400000001</v>
      </c>
    </row>
    <row r="7" spans="1:6" ht="11.45" customHeight="1">
      <c r="A7" s="85" t="s">
        <v>176</v>
      </c>
      <c r="B7" s="85" t="s">
        <v>175</v>
      </c>
      <c r="C7" s="82">
        <v>2400</v>
      </c>
      <c r="D7" s="120">
        <v>200</v>
      </c>
      <c r="E7" s="82">
        <v>2400</v>
      </c>
      <c r="F7" s="82">
        <v>2800</v>
      </c>
    </row>
    <row r="8" spans="1:6" ht="11.45" customHeight="1" thickBot="1">
      <c r="A8" s="136"/>
      <c r="B8" s="135" t="s">
        <v>174</v>
      </c>
      <c r="C8" s="134">
        <f>C6+C7</f>
        <v>1446852</v>
      </c>
      <c r="D8" s="134">
        <f>SUM(D6:D7)</f>
        <v>120581</v>
      </c>
      <c r="E8" s="134">
        <f>E6+E7</f>
        <v>1446852</v>
      </c>
      <c r="F8" s="134">
        <f>SUM(F6:F7)</f>
        <v>1333653.3400000001</v>
      </c>
    </row>
    <row r="9" spans="1:6" ht="11.45" customHeight="1">
      <c r="A9" s="103"/>
      <c r="B9" s="133"/>
      <c r="C9" s="132"/>
      <c r="D9" s="132"/>
      <c r="E9" s="132"/>
      <c r="F9" s="131"/>
    </row>
    <row r="10" spans="1:6" ht="11.45" customHeight="1">
      <c r="A10" s="130" t="s">
        <v>173</v>
      </c>
      <c r="B10" s="129" t="s">
        <v>172</v>
      </c>
      <c r="C10" s="128"/>
      <c r="D10" s="128"/>
      <c r="E10" s="128"/>
      <c r="F10" s="127"/>
    </row>
    <row r="11" spans="1:6" ht="11.45" customHeight="1" thickBot="1">
      <c r="A11" s="115">
        <v>1</v>
      </c>
      <c r="B11" s="114" t="s">
        <v>95</v>
      </c>
      <c r="C11" s="113">
        <v>552960</v>
      </c>
      <c r="D11" s="113">
        <v>46080</v>
      </c>
      <c r="E11" s="113">
        <v>552960</v>
      </c>
      <c r="F11" s="113">
        <f>F12+F13+F14+F15+F16+F17</f>
        <v>574165</v>
      </c>
    </row>
    <row r="12" spans="1:6" ht="11.45" customHeight="1">
      <c r="A12" s="126" t="s">
        <v>57</v>
      </c>
      <c r="B12" s="111" t="s">
        <v>171</v>
      </c>
      <c r="C12" s="110"/>
      <c r="D12" s="110"/>
      <c r="E12" s="110"/>
      <c r="F12" s="110">
        <v>483336</v>
      </c>
    </row>
    <row r="13" spans="1:6" ht="11.45" customHeight="1">
      <c r="A13" s="109"/>
      <c r="B13" s="109" t="s">
        <v>87</v>
      </c>
      <c r="C13" s="87"/>
      <c r="D13" s="87"/>
      <c r="E13" s="87"/>
      <c r="F13" s="87">
        <v>45333</v>
      </c>
    </row>
    <row r="14" spans="1:6" ht="11.45" customHeight="1">
      <c r="A14" s="109" t="s">
        <v>55</v>
      </c>
      <c r="B14" s="109" t="s">
        <v>91</v>
      </c>
      <c r="C14" s="87"/>
      <c r="D14" s="87"/>
      <c r="E14" s="87"/>
      <c r="F14" s="108">
        <v>27492</v>
      </c>
    </row>
    <row r="15" spans="1:6" ht="11.45" customHeight="1">
      <c r="A15" s="109"/>
      <c r="B15" s="109" t="s">
        <v>87</v>
      </c>
      <c r="C15" s="87"/>
      <c r="D15" s="87"/>
      <c r="E15" s="87"/>
      <c r="F15" s="108">
        <v>1641</v>
      </c>
    </row>
    <row r="16" spans="1:6" ht="11.45" customHeight="1">
      <c r="A16" s="109" t="s">
        <v>53</v>
      </c>
      <c r="B16" s="109" t="s">
        <v>90</v>
      </c>
      <c r="C16" s="87"/>
      <c r="D16" s="87"/>
      <c r="E16" s="87"/>
      <c r="F16" s="87">
        <v>15296</v>
      </c>
    </row>
    <row r="17" spans="1:6" ht="11.45" customHeight="1">
      <c r="A17" s="109"/>
      <c r="B17" s="109" t="s">
        <v>87</v>
      </c>
      <c r="C17" s="87"/>
      <c r="D17" s="87"/>
      <c r="E17" s="87"/>
      <c r="F17" s="87">
        <v>1067</v>
      </c>
    </row>
    <row r="18" spans="1:6" ht="11.45" customHeight="1" thickBot="1">
      <c r="A18" s="115">
        <v>2</v>
      </c>
      <c r="B18" s="114" t="s">
        <v>89</v>
      </c>
      <c r="C18" s="113">
        <v>64608</v>
      </c>
      <c r="D18" s="113">
        <v>5384</v>
      </c>
      <c r="E18" s="113">
        <v>64608</v>
      </c>
      <c r="F18" s="113">
        <f>F19+F20</f>
        <v>7187</v>
      </c>
    </row>
    <row r="19" spans="1:6" ht="11.45" customHeight="1">
      <c r="A19" s="111"/>
      <c r="B19" s="111" t="s">
        <v>88</v>
      </c>
      <c r="C19" s="110"/>
      <c r="D19" s="110"/>
      <c r="E19" s="110"/>
      <c r="F19" s="110">
        <v>6253</v>
      </c>
    </row>
    <row r="20" spans="1:6" ht="11.45" customHeight="1">
      <c r="A20" s="109"/>
      <c r="B20" s="109" t="s">
        <v>87</v>
      </c>
      <c r="C20" s="87"/>
      <c r="D20" s="87"/>
      <c r="E20" s="87"/>
      <c r="F20" s="87">
        <v>934</v>
      </c>
    </row>
    <row r="21" spans="1:6" ht="11.45" customHeight="1" thickBot="1">
      <c r="A21" s="115">
        <v>3</v>
      </c>
      <c r="B21" s="114" t="s">
        <v>170</v>
      </c>
      <c r="C21" s="113">
        <v>211200</v>
      </c>
      <c r="D21" s="113">
        <v>17600</v>
      </c>
      <c r="E21" s="113">
        <v>211200</v>
      </c>
      <c r="F21" s="113">
        <f>F23+F24+F25+F26+F27+F28</f>
        <v>184431.92</v>
      </c>
    </row>
    <row r="22" spans="1:6" ht="11.45" customHeight="1">
      <c r="A22" s="111"/>
      <c r="B22" s="111" t="s">
        <v>68</v>
      </c>
      <c r="C22" s="110"/>
      <c r="D22" s="110"/>
      <c r="E22" s="110"/>
      <c r="F22" s="123"/>
    </row>
    <row r="23" spans="1:6" ht="11.45" customHeight="1">
      <c r="A23" s="109"/>
      <c r="B23" s="109" t="s">
        <v>169</v>
      </c>
      <c r="C23" s="87"/>
      <c r="D23" s="87"/>
      <c r="E23" s="87"/>
      <c r="F23" s="108">
        <v>134987</v>
      </c>
    </row>
    <row r="24" spans="1:6" ht="11.45" customHeight="1">
      <c r="A24" s="109"/>
      <c r="B24" s="109" t="s">
        <v>168</v>
      </c>
      <c r="C24" s="87"/>
      <c r="D24" s="87"/>
      <c r="E24" s="87"/>
      <c r="F24" s="108">
        <v>5383</v>
      </c>
    </row>
    <row r="25" spans="1:6" ht="11.45" customHeight="1">
      <c r="A25" s="109"/>
      <c r="B25" s="109" t="s">
        <v>83</v>
      </c>
      <c r="C25" s="87"/>
      <c r="D25" s="87"/>
      <c r="E25" s="87"/>
      <c r="F25" s="108">
        <v>1079.76</v>
      </c>
    </row>
    <row r="26" spans="1:6" ht="11.45" customHeight="1">
      <c r="A26" s="118"/>
      <c r="B26" s="118" t="s">
        <v>167</v>
      </c>
      <c r="C26" s="117"/>
      <c r="D26" s="117"/>
      <c r="E26" s="117"/>
      <c r="F26" s="108">
        <v>15448.16</v>
      </c>
    </row>
    <row r="27" spans="1:6" ht="11.45" customHeight="1">
      <c r="A27" s="118"/>
      <c r="B27" s="118" t="s">
        <v>166</v>
      </c>
      <c r="C27" s="117"/>
      <c r="D27" s="117"/>
      <c r="E27" s="117"/>
      <c r="F27" s="108">
        <v>16736</v>
      </c>
    </row>
    <row r="28" spans="1:6" ht="11.45" customHeight="1">
      <c r="A28" s="118"/>
      <c r="B28" s="118" t="s">
        <v>165</v>
      </c>
      <c r="C28" s="117"/>
      <c r="D28" s="117"/>
      <c r="E28" s="117"/>
      <c r="F28" s="108">
        <v>10798</v>
      </c>
    </row>
    <row r="29" spans="1:6" ht="11.45" customHeight="1" thickBot="1">
      <c r="A29" s="115">
        <v>4</v>
      </c>
      <c r="B29" s="114" t="s">
        <v>80</v>
      </c>
      <c r="C29" s="113">
        <v>13296</v>
      </c>
      <c r="D29" s="113">
        <v>1108</v>
      </c>
      <c r="E29" s="113">
        <v>13296</v>
      </c>
      <c r="F29" s="113">
        <v>13782.31</v>
      </c>
    </row>
    <row r="30" spans="1:6" ht="11.45" customHeight="1" thickBot="1">
      <c r="A30" s="125">
        <v>5</v>
      </c>
      <c r="B30" s="96" t="s">
        <v>79</v>
      </c>
      <c r="C30" s="94">
        <v>7200</v>
      </c>
      <c r="D30" s="94">
        <v>600</v>
      </c>
      <c r="E30" s="94">
        <v>7200</v>
      </c>
      <c r="F30" s="94">
        <f>F31+F32+F34+F33+F36+F35</f>
        <v>4797.2</v>
      </c>
    </row>
    <row r="31" spans="1:6" ht="11.45" customHeight="1">
      <c r="A31" s="124"/>
      <c r="B31" s="111" t="s">
        <v>78</v>
      </c>
      <c r="C31" s="110"/>
      <c r="D31" s="110"/>
      <c r="E31" s="110"/>
      <c r="F31" s="108">
        <v>2246.35</v>
      </c>
    </row>
    <row r="32" spans="1:6" ht="11.45" customHeight="1">
      <c r="A32" s="85" t="s">
        <v>6</v>
      </c>
      <c r="B32" s="109" t="s">
        <v>77</v>
      </c>
      <c r="C32" s="87"/>
      <c r="D32" s="87"/>
      <c r="E32" s="87"/>
      <c r="F32" s="108">
        <v>207.85</v>
      </c>
    </row>
    <row r="33" spans="1:6" ht="11.45" customHeight="1">
      <c r="A33" s="85"/>
      <c r="B33" s="109" t="s">
        <v>76</v>
      </c>
      <c r="C33" s="87"/>
      <c r="D33" s="87"/>
      <c r="E33" s="87"/>
      <c r="F33" s="108">
        <v>280</v>
      </c>
    </row>
    <row r="34" spans="1:6" ht="11.45" customHeight="1">
      <c r="A34" s="85"/>
      <c r="B34" s="109" t="s">
        <v>75</v>
      </c>
      <c r="C34" s="87"/>
      <c r="D34" s="87"/>
      <c r="E34" s="87"/>
      <c r="F34" s="108">
        <v>1088</v>
      </c>
    </row>
    <row r="35" spans="1:6" ht="11.45" customHeight="1">
      <c r="A35" s="85"/>
      <c r="B35" s="109" t="s">
        <v>164</v>
      </c>
      <c r="C35" s="87"/>
      <c r="D35" s="87"/>
      <c r="E35" s="87"/>
      <c r="F35" s="87">
        <v>975</v>
      </c>
    </row>
    <row r="36" spans="1:6" ht="11.45" customHeight="1">
      <c r="A36" s="107"/>
      <c r="B36" s="118"/>
      <c r="C36" s="117"/>
      <c r="D36" s="117"/>
      <c r="E36" s="117"/>
      <c r="F36" s="117"/>
    </row>
    <row r="37" spans="1:6" ht="11.45" customHeight="1" thickBot="1">
      <c r="A37" s="115">
        <v>6</v>
      </c>
      <c r="B37" s="114" t="s">
        <v>71</v>
      </c>
      <c r="C37" s="113">
        <v>274716</v>
      </c>
      <c r="D37" s="113">
        <v>22893</v>
      </c>
      <c r="E37" s="113">
        <v>274716</v>
      </c>
      <c r="F37" s="113">
        <v>263537.57</v>
      </c>
    </row>
    <row r="38" spans="1:6" ht="11.45" customHeight="1" thickBot="1">
      <c r="A38" s="125" t="s">
        <v>163</v>
      </c>
      <c r="B38" s="96" t="s">
        <v>70</v>
      </c>
      <c r="C38" s="94">
        <v>82200</v>
      </c>
      <c r="D38" s="94">
        <v>6850</v>
      </c>
      <c r="E38" s="94">
        <v>82200</v>
      </c>
      <c r="F38" s="94">
        <v>57080.480000000003</v>
      </c>
    </row>
    <row r="39" spans="1:6" ht="11.45" customHeight="1" thickBot="1">
      <c r="A39" s="125">
        <v>8</v>
      </c>
      <c r="B39" s="96" t="s">
        <v>162</v>
      </c>
      <c r="C39" s="94">
        <v>42000</v>
      </c>
      <c r="D39" s="94">
        <v>3500</v>
      </c>
      <c r="E39" s="94">
        <v>42000</v>
      </c>
      <c r="F39" s="94">
        <f>F41+F42+F43+F44+F45+F52+F46+F47+F48+F49+F50+F51</f>
        <v>38941.270000000004</v>
      </c>
    </row>
    <row r="40" spans="1:6" ht="11.45" customHeight="1">
      <c r="A40" s="124"/>
      <c r="B40" s="111" t="s">
        <v>68</v>
      </c>
      <c r="C40" s="110"/>
      <c r="D40" s="110"/>
      <c r="E40" s="110"/>
      <c r="F40" s="123"/>
    </row>
    <row r="41" spans="1:6" ht="11.45" customHeight="1">
      <c r="A41" s="85"/>
      <c r="B41" s="109" t="s">
        <v>161</v>
      </c>
      <c r="C41" s="87"/>
      <c r="D41" s="87"/>
      <c r="E41" s="87"/>
      <c r="F41" s="87">
        <v>3939.78</v>
      </c>
    </row>
    <row r="42" spans="1:6" ht="11.45" customHeight="1">
      <c r="A42" s="85"/>
      <c r="B42" s="109" t="s">
        <v>66</v>
      </c>
      <c r="C42" s="87"/>
      <c r="D42" s="87"/>
      <c r="E42" s="87"/>
      <c r="F42" s="87">
        <v>442</v>
      </c>
    </row>
    <row r="43" spans="1:6" ht="11.45" customHeight="1">
      <c r="A43" s="85"/>
      <c r="B43" s="109" t="s">
        <v>65</v>
      </c>
      <c r="C43" s="87"/>
      <c r="D43" s="87"/>
      <c r="E43" s="87"/>
      <c r="F43" s="87">
        <v>3952.5</v>
      </c>
    </row>
    <row r="44" spans="1:6" ht="11.45" customHeight="1">
      <c r="A44" s="85"/>
      <c r="B44" s="109" t="s">
        <v>63</v>
      </c>
      <c r="C44" s="87"/>
      <c r="D44" s="87"/>
      <c r="E44" s="87"/>
      <c r="F44" s="87">
        <v>2681.7</v>
      </c>
    </row>
    <row r="45" spans="1:6" ht="11.45" customHeight="1">
      <c r="A45" s="107"/>
      <c r="B45" s="118" t="s">
        <v>160</v>
      </c>
      <c r="C45" s="117"/>
      <c r="D45" s="117"/>
      <c r="E45" s="117"/>
      <c r="F45" s="117">
        <v>7362.47</v>
      </c>
    </row>
    <row r="46" spans="1:6" ht="11.45" customHeight="1">
      <c r="A46" s="107"/>
      <c r="B46" s="66" t="s">
        <v>62</v>
      </c>
      <c r="C46" s="87"/>
      <c r="D46" s="87"/>
      <c r="E46" s="87"/>
      <c r="F46" s="108">
        <v>230</v>
      </c>
    </row>
    <row r="47" spans="1:6" ht="11.45" customHeight="1">
      <c r="A47" s="107"/>
      <c r="B47" s="66" t="s">
        <v>159</v>
      </c>
      <c r="C47" s="87"/>
      <c r="D47" s="87"/>
      <c r="E47" s="87"/>
      <c r="F47" s="108">
        <v>350</v>
      </c>
    </row>
    <row r="48" spans="1:6" ht="11.45" customHeight="1">
      <c r="A48" s="107"/>
      <c r="B48" s="66" t="s">
        <v>158</v>
      </c>
      <c r="C48" s="117"/>
      <c r="D48" s="117"/>
      <c r="E48" s="117"/>
      <c r="F48" s="108">
        <v>4770</v>
      </c>
    </row>
    <row r="49" spans="1:6" ht="11.45" customHeight="1">
      <c r="A49" s="107"/>
      <c r="B49" s="66" t="s">
        <v>157</v>
      </c>
      <c r="C49" s="117"/>
      <c r="D49" s="117"/>
      <c r="E49" s="117"/>
      <c r="F49" s="108">
        <v>1599</v>
      </c>
    </row>
    <row r="50" spans="1:6" ht="11.45" customHeight="1">
      <c r="A50" s="107"/>
      <c r="B50" s="66" t="s">
        <v>156</v>
      </c>
      <c r="C50" s="83"/>
      <c r="D50" s="83"/>
      <c r="E50" s="83"/>
      <c r="F50" s="108">
        <v>1300</v>
      </c>
    </row>
    <row r="51" spans="1:6" ht="11.45" customHeight="1">
      <c r="A51" s="107"/>
      <c r="B51" s="66" t="s">
        <v>155</v>
      </c>
      <c r="C51" s="83"/>
      <c r="D51" s="83"/>
      <c r="E51" s="83"/>
      <c r="F51" s="108">
        <v>4980</v>
      </c>
    </row>
    <row r="52" spans="1:6" ht="11.45" customHeight="1">
      <c r="A52" s="107"/>
      <c r="B52" s="122" t="s">
        <v>154</v>
      </c>
      <c r="C52" s="121"/>
      <c r="D52" s="121"/>
      <c r="E52" s="121"/>
      <c r="F52" s="121">
        <f>F53+F54+F55+F56+F57+F58</f>
        <v>7333.82</v>
      </c>
    </row>
    <row r="53" spans="1:6" ht="11.45" customHeight="1">
      <c r="A53" s="118">
        <v>1</v>
      </c>
      <c r="B53" s="8" t="s">
        <v>153</v>
      </c>
      <c r="C53" s="120"/>
      <c r="D53" s="120"/>
      <c r="E53" s="120"/>
      <c r="F53" s="91">
        <v>146</v>
      </c>
    </row>
    <row r="54" spans="1:6" ht="11.45" customHeight="1">
      <c r="A54" s="118">
        <v>2</v>
      </c>
      <c r="B54" s="8" t="s">
        <v>152</v>
      </c>
      <c r="C54" s="120"/>
      <c r="D54" s="120"/>
      <c r="E54" s="120"/>
      <c r="F54" s="91">
        <v>98</v>
      </c>
    </row>
    <row r="55" spans="1:6" ht="11.45" customHeight="1">
      <c r="A55" s="118">
        <v>3</v>
      </c>
      <c r="B55" s="8" t="s">
        <v>61</v>
      </c>
      <c r="C55" s="120"/>
      <c r="D55" s="120"/>
      <c r="E55" s="120"/>
      <c r="F55" s="91">
        <v>223</v>
      </c>
    </row>
    <row r="56" spans="1:6" ht="11.45" customHeight="1">
      <c r="A56" s="118">
        <v>4</v>
      </c>
      <c r="B56" s="8" t="s">
        <v>60</v>
      </c>
      <c r="C56" s="120"/>
      <c r="D56" s="120"/>
      <c r="E56" s="120"/>
      <c r="F56" s="91">
        <v>165</v>
      </c>
    </row>
    <row r="57" spans="1:6" ht="11.45" customHeight="1">
      <c r="A57" s="118">
        <v>5</v>
      </c>
      <c r="B57" s="8" t="s">
        <v>29</v>
      </c>
      <c r="C57" s="120"/>
      <c r="D57" s="120"/>
      <c r="E57" s="120"/>
      <c r="F57" s="91">
        <v>1242.5</v>
      </c>
    </row>
    <row r="58" spans="1:6" ht="11.45" customHeight="1">
      <c r="A58" s="118">
        <v>6</v>
      </c>
      <c r="B58" s="8" t="s">
        <v>151</v>
      </c>
      <c r="C58" s="120"/>
      <c r="D58" s="120"/>
      <c r="E58" s="120"/>
      <c r="F58" s="91">
        <v>5459.32</v>
      </c>
    </row>
    <row r="59" spans="1:6" ht="11.45" customHeight="1" thickBot="1">
      <c r="A59" s="115">
        <v>9</v>
      </c>
      <c r="B59" s="114" t="s">
        <v>58</v>
      </c>
      <c r="C59" s="113">
        <v>50916</v>
      </c>
      <c r="D59" s="113">
        <v>4243</v>
      </c>
      <c r="E59" s="113">
        <v>50916</v>
      </c>
      <c r="F59" s="113">
        <f>F60+F65+F62+F63+F64+F68</f>
        <v>83290.37</v>
      </c>
    </row>
    <row r="60" spans="1:6" ht="11.45" customHeight="1">
      <c r="A60" s="111" t="s">
        <v>57</v>
      </c>
      <c r="B60" s="111" t="s">
        <v>56</v>
      </c>
      <c r="C60" s="110">
        <v>25000</v>
      </c>
      <c r="D60" s="110">
        <v>2083</v>
      </c>
      <c r="E60" s="110">
        <v>25000</v>
      </c>
      <c r="F60" s="110">
        <v>25614.28</v>
      </c>
    </row>
    <row r="61" spans="1:6" ht="11.45" customHeight="1">
      <c r="A61" s="109" t="s">
        <v>55</v>
      </c>
      <c r="B61" s="109" t="s">
        <v>150</v>
      </c>
      <c r="C61" s="87">
        <v>2004</v>
      </c>
      <c r="D61" s="87">
        <v>167</v>
      </c>
      <c r="E61" s="87">
        <v>2004</v>
      </c>
      <c r="F61" s="87"/>
    </row>
    <row r="62" spans="1:6" ht="11.45" customHeight="1">
      <c r="A62" s="109" t="s">
        <v>53</v>
      </c>
      <c r="B62" s="109" t="s">
        <v>52</v>
      </c>
      <c r="C62" s="87">
        <v>12312</v>
      </c>
      <c r="D62" s="87">
        <v>1026</v>
      </c>
      <c r="E62" s="87">
        <v>12312</v>
      </c>
      <c r="F62" s="87">
        <v>12845</v>
      </c>
    </row>
    <row r="63" spans="1:6" ht="11.45" customHeight="1">
      <c r="A63" s="109" t="s">
        <v>51</v>
      </c>
      <c r="B63" s="109" t="s">
        <v>50</v>
      </c>
      <c r="C63" s="87">
        <v>3504</v>
      </c>
      <c r="D63" s="87">
        <v>292</v>
      </c>
      <c r="E63" s="87">
        <v>3504</v>
      </c>
      <c r="F63" s="87">
        <v>2750</v>
      </c>
    </row>
    <row r="64" spans="1:6" ht="11.45" customHeight="1">
      <c r="A64" s="109" t="s">
        <v>49</v>
      </c>
      <c r="B64" s="109" t="s">
        <v>149</v>
      </c>
      <c r="C64" s="87">
        <v>0</v>
      </c>
      <c r="D64" s="87">
        <v>0</v>
      </c>
      <c r="E64" s="87">
        <v>0</v>
      </c>
      <c r="F64" s="87">
        <v>3845</v>
      </c>
    </row>
    <row r="65" spans="1:6" ht="11.45" customHeight="1">
      <c r="A65" s="109" t="s">
        <v>47</v>
      </c>
      <c r="B65" s="109" t="s">
        <v>46</v>
      </c>
      <c r="C65" s="87">
        <v>8100</v>
      </c>
      <c r="D65" s="87">
        <v>675</v>
      </c>
      <c r="E65" s="87">
        <v>8100</v>
      </c>
      <c r="F65" s="87">
        <f>F66+F67</f>
        <v>3866.09</v>
      </c>
    </row>
    <row r="66" spans="1:6" ht="11.45" customHeight="1">
      <c r="A66" s="109"/>
      <c r="B66" s="109" t="s">
        <v>45</v>
      </c>
      <c r="C66" s="87"/>
      <c r="D66" s="87"/>
      <c r="E66" s="87"/>
      <c r="F66" s="119">
        <v>3650</v>
      </c>
    </row>
    <row r="67" spans="1:6" ht="11.45" customHeight="1">
      <c r="A67" s="109"/>
      <c r="B67" s="109" t="s">
        <v>44</v>
      </c>
      <c r="C67" s="87"/>
      <c r="D67" s="87"/>
      <c r="E67" s="87"/>
      <c r="F67" s="119">
        <v>216.09</v>
      </c>
    </row>
    <row r="68" spans="1:6" ht="11.45" customHeight="1">
      <c r="A68" s="118" t="s">
        <v>43</v>
      </c>
      <c r="B68" s="118" t="s">
        <v>148</v>
      </c>
      <c r="C68" s="117"/>
      <c r="D68" s="117"/>
      <c r="E68" s="117"/>
      <c r="F68" s="116">
        <v>34370</v>
      </c>
    </row>
    <row r="69" spans="1:6" ht="11.45" customHeight="1" thickBot="1">
      <c r="A69" s="115">
        <v>10</v>
      </c>
      <c r="B69" s="114" t="s">
        <v>41</v>
      </c>
      <c r="C69" s="113">
        <v>45360</v>
      </c>
      <c r="D69" s="113">
        <v>3780</v>
      </c>
      <c r="E69" s="113">
        <v>45360</v>
      </c>
      <c r="F69" s="113">
        <f>F70+F71+F72+F75+F77+F74+F76+F73+F84+F78+F79+F80+F81+F82+F83</f>
        <v>50240.6</v>
      </c>
    </row>
    <row r="70" spans="1:6" ht="11.45" customHeight="1">
      <c r="A70" s="112"/>
      <c r="B70" s="111" t="s">
        <v>147</v>
      </c>
      <c r="C70" s="110"/>
      <c r="D70" s="110"/>
      <c r="E70" s="110"/>
      <c r="F70" s="110">
        <v>1346.06</v>
      </c>
    </row>
    <row r="71" spans="1:6" ht="11.45" customHeight="1">
      <c r="A71" s="84"/>
      <c r="B71" s="109" t="s">
        <v>146</v>
      </c>
      <c r="C71" s="87"/>
      <c r="D71" s="87"/>
      <c r="E71" s="87"/>
      <c r="F71" s="87">
        <v>16640.34</v>
      </c>
    </row>
    <row r="72" spans="1:6" ht="11.45" customHeight="1">
      <c r="A72" s="84" t="s">
        <v>6</v>
      </c>
      <c r="B72" s="109" t="s">
        <v>40</v>
      </c>
      <c r="C72" s="87"/>
      <c r="D72" s="87"/>
      <c r="E72" s="87"/>
      <c r="F72" s="87">
        <v>8157.6</v>
      </c>
    </row>
    <row r="73" spans="1:6" ht="11.45" customHeight="1">
      <c r="A73" s="84"/>
      <c r="B73" s="109" t="s">
        <v>145</v>
      </c>
      <c r="C73" s="87"/>
      <c r="D73" s="87"/>
      <c r="E73" s="87"/>
      <c r="F73" s="87">
        <v>2051.41</v>
      </c>
    </row>
    <row r="74" spans="1:6" ht="11.45" customHeight="1">
      <c r="A74" s="85"/>
      <c r="B74" s="109" t="s">
        <v>144</v>
      </c>
      <c r="C74" s="87"/>
      <c r="D74" s="87"/>
      <c r="E74" s="87"/>
      <c r="F74" s="87">
        <v>12</v>
      </c>
    </row>
    <row r="75" spans="1:6" ht="11.45" customHeight="1">
      <c r="A75" s="85"/>
      <c r="B75" s="109" t="s">
        <v>143</v>
      </c>
      <c r="C75" s="87"/>
      <c r="D75" s="87"/>
      <c r="E75" s="87"/>
      <c r="F75" s="87">
        <v>200</v>
      </c>
    </row>
    <row r="76" spans="1:6" ht="11.45" customHeight="1">
      <c r="A76" s="85"/>
      <c r="B76" s="109" t="s">
        <v>142</v>
      </c>
      <c r="C76" s="87"/>
      <c r="D76" s="87"/>
      <c r="E76" s="87"/>
      <c r="F76" s="87">
        <v>700</v>
      </c>
    </row>
    <row r="77" spans="1:6" ht="11.45" customHeight="1">
      <c r="A77" s="85"/>
      <c r="B77" s="109" t="s">
        <v>141</v>
      </c>
      <c r="C77" s="87"/>
      <c r="D77" s="87"/>
      <c r="E77" s="87"/>
      <c r="F77" s="87">
        <v>580</v>
      </c>
    </row>
    <row r="78" spans="1:6" ht="11.45" customHeight="1">
      <c r="A78" s="107"/>
      <c r="B78" s="109" t="s">
        <v>140</v>
      </c>
      <c r="C78" s="87"/>
      <c r="D78" s="87"/>
      <c r="E78" s="87"/>
      <c r="F78" s="87">
        <v>14990</v>
      </c>
    </row>
    <row r="79" spans="1:6" ht="11.45" customHeight="1">
      <c r="A79" s="107"/>
      <c r="B79" s="109" t="s">
        <v>139</v>
      </c>
      <c r="C79" s="87"/>
      <c r="D79" s="87"/>
      <c r="E79" s="87"/>
      <c r="F79" s="87">
        <v>2000</v>
      </c>
    </row>
    <row r="80" spans="1:6" ht="11.45" customHeight="1">
      <c r="A80" s="107"/>
      <c r="B80" s="109" t="s">
        <v>138</v>
      </c>
      <c r="C80" s="87"/>
      <c r="D80" s="87"/>
      <c r="E80" s="87"/>
      <c r="F80" s="87">
        <v>474.96</v>
      </c>
    </row>
    <row r="81" spans="1:6" ht="11.45" customHeight="1">
      <c r="A81" s="107"/>
      <c r="B81" s="109" t="s">
        <v>137</v>
      </c>
      <c r="C81" s="87"/>
      <c r="D81" s="87"/>
      <c r="E81" s="87"/>
      <c r="F81" s="87">
        <v>12</v>
      </c>
    </row>
    <row r="82" spans="1:6" ht="11.45" customHeight="1">
      <c r="A82" s="107"/>
      <c r="B82" s="66" t="s">
        <v>136</v>
      </c>
      <c r="C82" s="87"/>
      <c r="D82" s="87"/>
      <c r="E82" s="87"/>
      <c r="F82" s="108">
        <v>1500</v>
      </c>
    </row>
    <row r="83" spans="1:6" ht="11.45" customHeight="1">
      <c r="A83" s="107"/>
      <c r="B83" s="66" t="s">
        <v>135</v>
      </c>
      <c r="C83" s="87"/>
      <c r="D83" s="87"/>
      <c r="E83" s="87"/>
      <c r="F83" s="90">
        <v>1570</v>
      </c>
    </row>
    <row r="84" spans="1:6" ht="11.45" customHeight="1">
      <c r="A84" s="107"/>
      <c r="B84" s="66" t="s">
        <v>38</v>
      </c>
      <c r="C84" s="87"/>
      <c r="D84" s="87"/>
      <c r="E84" s="87"/>
      <c r="F84" s="90">
        <v>6.23</v>
      </c>
    </row>
    <row r="85" spans="1:6" ht="11.45" customHeight="1" thickBot="1">
      <c r="A85" s="106"/>
      <c r="B85" s="105" t="s">
        <v>134</v>
      </c>
      <c r="C85" s="104">
        <f>C11+C18+C21+C29+C30+C37+C38+C39+C59+C69</f>
        <v>1344456</v>
      </c>
      <c r="D85" s="104">
        <f>D11+D18+D21+D29+D30+D37+D38+D39+D59+D69</f>
        <v>112038</v>
      </c>
      <c r="E85" s="104">
        <f>E11+E18+E21+E29+E30+E37+E38+E39+E59+E69</f>
        <v>1344456</v>
      </c>
      <c r="F85" s="104">
        <f>F11+F18+F21+F29+F30+F37+F38+F39+F59+F69</f>
        <v>1277453.7200000002</v>
      </c>
    </row>
    <row r="86" spans="1:6" ht="11.45" customHeight="1">
      <c r="A86" s="103"/>
      <c r="B86" s="102"/>
      <c r="C86" s="101"/>
      <c r="D86" s="101"/>
      <c r="E86" s="101"/>
      <c r="F86" s="100"/>
    </row>
    <row r="87" spans="1:6" ht="11.45" customHeight="1" thickBot="1">
      <c r="A87" s="99">
        <v>11</v>
      </c>
      <c r="B87" s="98" t="s">
        <v>133</v>
      </c>
      <c r="C87" s="97">
        <v>102396</v>
      </c>
      <c r="D87" s="97">
        <v>8533</v>
      </c>
      <c r="E87" s="97">
        <v>102396</v>
      </c>
      <c r="F87" s="97">
        <v>102396</v>
      </c>
    </row>
    <row r="88" spans="1:6" ht="11.45" customHeight="1" thickBot="1">
      <c r="A88" s="96"/>
      <c r="B88" s="95" t="s">
        <v>132</v>
      </c>
      <c r="C88" s="94"/>
      <c r="D88" s="94"/>
      <c r="E88" s="94"/>
      <c r="F88" s="94">
        <f>F89+F90+F91+F92+F93+F97+F94+F95+F96</f>
        <v>75638.7</v>
      </c>
    </row>
    <row r="89" spans="1:6" ht="11.45" customHeight="1">
      <c r="A89" s="93">
        <v>1</v>
      </c>
      <c r="B89" s="93" t="s">
        <v>131</v>
      </c>
      <c r="C89" s="92"/>
      <c r="D89" s="92"/>
      <c r="E89" s="92"/>
      <c r="F89" s="92">
        <v>12309.3</v>
      </c>
    </row>
    <row r="90" spans="1:6" ht="11.45" customHeight="1">
      <c r="A90" s="89">
        <v>2</v>
      </c>
      <c r="B90" s="89" t="s">
        <v>130</v>
      </c>
      <c r="C90" s="83"/>
      <c r="D90" s="83"/>
      <c r="E90" s="83"/>
      <c r="F90" s="83">
        <v>11438.86</v>
      </c>
    </row>
    <row r="91" spans="1:6" ht="11.45" customHeight="1">
      <c r="A91" s="89">
        <v>3</v>
      </c>
      <c r="B91" s="88" t="s">
        <v>129</v>
      </c>
      <c r="C91" s="83"/>
      <c r="D91" s="83"/>
      <c r="E91" s="83"/>
      <c r="F91" s="86">
        <v>25555.39</v>
      </c>
    </row>
    <row r="92" spans="1:6" ht="11.45" customHeight="1">
      <c r="A92" s="89">
        <v>4</v>
      </c>
      <c r="B92" s="88" t="s">
        <v>128</v>
      </c>
      <c r="C92" s="83"/>
      <c r="D92" s="83"/>
      <c r="E92" s="83"/>
      <c r="F92" s="86">
        <v>16052.85</v>
      </c>
    </row>
    <row r="93" spans="1:6" ht="11.45" customHeight="1">
      <c r="A93" s="89">
        <v>5</v>
      </c>
      <c r="B93" s="8" t="s">
        <v>127</v>
      </c>
      <c r="C93" s="83"/>
      <c r="D93" s="83"/>
      <c r="E93" s="83"/>
      <c r="F93" s="91">
        <v>4155</v>
      </c>
    </row>
    <row r="94" spans="1:6" ht="11.45" customHeight="1">
      <c r="A94" s="89">
        <v>6</v>
      </c>
      <c r="B94" s="66" t="s">
        <v>126</v>
      </c>
      <c r="C94" s="87"/>
      <c r="D94" s="87"/>
      <c r="E94" s="83"/>
      <c r="F94" s="90">
        <v>5122.5</v>
      </c>
    </row>
    <row r="95" spans="1:6" ht="11.45" customHeight="1">
      <c r="A95" s="89">
        <v>7</v>
      </c>
      <c r="B95" s="66" t="s">
        <v>125</v>
      </c>
      <c r="C95" s="87"/>
      <c r="D95" s="87"/>
      <c r="E95" s="87"/>
      <c r="F95" s="90">
        <v>640</v>
      </c>
    </row>
    <row r="96" spans="1:6" ht="11.45" customHeight="1">
      <c r="A96" s="89">
        <v>8</v>
      </c>
      <c r="B96" s="66" t="s">
        <v>124</v>
      </c>
      <c r="C96" s="87"/>
      <c r="D96" s="87"/>
      <c r="E96" s="87"/>
      <c r="F96" s="90">
        <v>364.8</v>
      </c>
    </row>
    <row r="97" spans="1:6" ht="11.45" customHeight="1">
      <c r="A97" s="89">
        <v>9</v>
      </c>
      <c r="B97" s="88"/>
      <c r="C97" s="83"/>
      <c r="D97" s="83"/>
      <c r="E97" s="87"/>
      <c r="F97" s="86"/>
    </row>
    <row r="98" spans="1:6" ht="11.45" customHeight="1">
      <c r="A98" s="85"/>
      <c r="B98" s="84" t="s">
        <v>123</v>
      </c>
      <c r="C98" s="82">
        <f>C85+C87</f>
        <v>1446852</v>
      </c>
      <c r="D98" s="82">
        <f>D85+D87</f>
        <v>120571</v>
      </c>
      <c r="E98" s="83"/>
      <c r="F98" s="82">
        <f>F85+F88</f>
        <v>1353092.4200000002</v>
      </c>
    </row>
    <row r="99" spans="1:6" ht="11.45" customHeight="1">
      <c r="E99" s="82">
        <f>E85+E87</f>
        <v>1446852</v>
      </c>
    </row>
    <row r="100" spans="1:6" ht="11.45" customHeight="1">
      <c r="B100" s="2" t="s">
        <v>4</v>
      </c>
      <c r="C100" s="2"/>
      <c r="D100" s="2" t="s">
        <v>3</v>
      </c>
    </row>
    <row r="101" spans="1:6" ht="11.45" customHeight="1">
      <c r="B101" s="2"/>
      <c r="C101" s="2"/>
      <c r="D101" s="2"/>
    </row>
    <row r="102" spans="1:6" ht="11.45" customHeight="1">
      <c r="B102" s="2" t="s">
        <v>2</v>
      </c>
      <c r="C102" s="2"/>
      <c r="D102" s="2" t="s">
        <v>1</v>
      </c>
    </row>
    <row r="103" spans="1:6" ht="11.45" customHeight="1">
      <c r="B103" s="2"/>
      <c r="C103" s="2"/>
      <c r="D103" s="2"/>
    </row>
    <row r="104" spans="1:6" ht="11.45" customHeight="1">
      <c r="B104" s="81" t="s">
        <v>0</v>
      </c>
    </row>
  </sheetData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8"/>
  <sheetViews>
    <sheetView workbookViewId="0">
      <selection activeCell="I19" sqref="I19"/>
    </sheetView>
  </sheetViews>
  <sheetFormatPr defaultRowHeight="12.75"/>
  <cols>
    <col min="1" max="1" width="2.5703125" customWidth="1"/>
    <col min="2" max="2" width="32.140625" customWidth="1"/>
    <col min="3" max="3" width="9" customWidth="1"/>
    <col min="4" max="4" width="8.28515625" customWidth="1"/>
    <col min="5" max="5" width="8.42578125" customWidth="1"/>
    <col min="6" max="7" width="8.28515625" customWidth="1"/>
    <col min="8" max="8" width="8.5703125" customWidth="1"/>
    <col min="9" max="9" width="9.42578125" customWidth="1"/>
  </cols>
  <sheetData>
    <row r="1" spans="1:15" ht="11.45" customHeight="1">
      <c r="A1" s="79"/>
      <c r="B1" s="80" t="s">
        <v>122</v>
      </c>
      <c r="C1" s="79"/>
      <c r="D1" s="79"/>
      <c r="E1" s="79"/>
      <c r="F1" s="79"/>
      <c r="G1" s="79"/>
      <c r="H1" s="79"/>
      <c r="I1" s="79"/>
      <c r="J1" s="78"/>
      <c r="K1" s="77"/>
      <c r="L1" s="77"/>
      <c r="M1" s="77"/>
      <c r="N1" s="77"/>
      <c r="O1" s="77"/>
    </row>
    <row r="2" spans="1:15" ht="11.45" customHeight="1">
      <c r="A2" s="79"/>
      <c r="B2" s="80" t="s">
        <v>121</v>
      </c>
      <c r="C2" s="79"/>
      <c r="D2" s="79"/>
      <c r="E2" s="79"/>
      <c r="F2" s="79"/>
      <c r="G2" s="79"/>
      <c r="H2" s="79"/>
      <c r="I2" s="79"/>
      <c r="J2" s="78"/>
      <c r="K2" s="77"/>
      <c r="L2" s="77"/>
      <c r="M2" s="77"/>
      <c r="N2" s="77"/>
      <c r="O2" s="77"/>
    </row>
    <row r="3" spans="1:15" ht="11.45" customHeight="1">
      <c r="A3" s="8"/>
      <c r="B3" s="19" t="s">
        <v>120</v>
      </c>
      <c r="C3" s="8" t="s">
        <v>119</v>
      </c>
      <c r="D3" s="8" t="s">
        <v>17</v>
      </c>
      <c r="E3" s="8" t="s">
        <v>16</v>
      </c>
      <c r="F3" s="8" t="s">
        <v>15</v>
      </c>
      <c r="G3" s="8" t="s">
        <v>14</v>
      </c>
      <c r="H3" s="8" t="s">
        <v>13</v>
      </c>
      <c r="I3" s="8" t="s">
        <v>119</v>
      </c>
      <c r="J3" s="9"/>
      <c r="K3" s="4"/>
      <c r="L3" s="4"/>
      <c r="M3" s="4"/>
      <c r="N3" s="4"/>
      <c r="O3" s="4"/>
    </row>
    <row r="4" spans="1:15" ht="11.45" customHeight="1">
      <c r="A4" s="8"/>
      <c r="B4" s="19" t="s">
        <v>118</v>
      </c>
      <c r="C4" s="36">
        <v>46655.58</v>
      </c>
      <c r="D4" s="8">
        <v>72307.509999999995</v>
      </c>
      <c r="E4" s="8">
        <v>157565.46</v>
      </c>
      <c r="F4" s="8">
        <v>161952.16</v>
      </c>
      <c r="G4" s="8">
        <v>98786.65</v>
      </c>
      <c r="H4" s="8">
        <v>81527.09</v>
      </c>
      <c r="I4" s="8">
        <v>46655.58</v>
      </c>
      <c r="J4" s="9"/>
      <c r="K4" s="4"/>
      <c r="L4" s="4"/>
      <c r="M4" s="4"/>
      <c r="N4" s="4"/>
      <c r="O4" s="5"/>
    </row>
    <row r="5" spans="1:15" ht="11.45" customHeight="1">
      <c r="A5" s="8"/>
      <c r="B5" s="19" t="s">
        <v>117</v>
      </c>
      <c r="C5" s="36">
        <v>290.25</v>
      </c>
      <c r="D5" s="8">
        <v>24.89</v>
      </c>
      <c r="E5" s="8">
        <v>12.46</v>
      </c>
      <c r="F5" s="8">
        <v>12.46</v>
      </c>
      <c r="G5" s="7">
        <v>48.31</v>
      </c>
      <c r="H5" s="7">
        <v>48.31</v>
      </c>
      <c r="I5" s="7">
        <v>290.25</v>
      </c>
      <c r="J5" s="6"/>
      <c r="K5" s="5"/>
      <c r="L5" s="5"/>
      <c r="M5" s="4"/>
      <c r="N5" s="4"/>
      <c r="O5" s="5"/>
    </row>
    <row r="6" spans="1:15" ht="11.45" customHeight="1">
      <c r="A6" s="8"/>
      <c r="B6" s="19" t="s">
        <v>116</v>
      </c>
      <c r="C6" s="36">
        <v>0</v>
      </c>
      <c r="D6" s="7">
        <v>-209.37</v>
      </c>
      <c r="E6" s="8">
        <v>401.91</v>
      </c>
      <c r="F6" s="8">
        <v>673.11</v>
      </c>
      <c r="G6" s="8">
        <v>1716.46</v>
      </c>
      <c r="H6" s="7">
        <v>656.02</v>
      </c>
      <c r="I6" s="7">
        <v>0</v>
      </c>
      <c r="J6" s="9"/>
      <c r="K6" s="4"/>
      <c r="L6" s="4"/>
      <c r="M6" s="5"/>
      <c r="N6" s="5"/>
      <c r="O6" s="5"/>
    </row>
    <row r="7" spans="1:15" ht="11.45" customHeight="1">
      <c r="A7" s="8"/>
      <c r="B7" s="8" t="s">
        <v>115</v>
      </c>
      <c r="C7" s="19">
        <f>C4+C5+C6</f>
        <v>46945.83</v>
      </c>
      <c r="D7" s="8">
        <f>SUM(D4:D6)</f>
        <v>72123.03</v>
      </c>
      <c r="E7" s="7">
        <f>SUM(E4:E6)</f>
        <v>157979.82999999999</v>
      </c>
      <c r="F7" s="8">
        <f>SUM(F4:F6)</f>
        <v>162637.72999999998</v>
      </c>
      <c r="G7" s="8">
        <f>SUM(G4:G6)</f>
        <v>100551.42</v>
      </c>
      <c r="H7" s="8">
        <f>SUM(H4:H6)</f>
        <v>82231.42</v>
      </c>
      <c r="I7" s="7">
        <v>46945.83</v>
      </c>
      <c r="J7" s="6"/>
      <c r="K7" s="4"/>
      <c r="L7" s="4"/>
      <c r="M7" s="5"/>
      <c r="N7" s="4"/>
      <c r="O7" s="4"/>
    </row>
    <row r="8" spans="1:15" ht="11.45" customHeight="1">
      <c r="A8" s="8" t="s">
        <v>114</v>
      </c>
      <c r="B8" s="8" t="s">
        <v>113</v>
      </c>
      <c r="C8" s="8" t="s">
        <v>112</v>
      </c>
      <c r="D8" s="8" t="s">
        <v>111</v>
      </c>
      <c r="E8" s="8" t="s">
        <v>110</v>
      </c>
      <c r="F8" s="8" t="s">
        <v>109</v>
      </c>
      <c r="G8" s="8" t="s">
        <v>108</v>
      </c>
      <c r="H8" s="19" t="s">
        <v>107</v>
      </c>
      <c r="I8" s="15" t="s">
        <v>106</v>
      </c>
      <c r="J8" s="4"/>
      <c r="K8" s="4"/>
      <c r="L8" s="4"/>
      <c r="M8" s="4"/>
      <c r="N8" s="4"/>
      <c r="O8" s="10"/>
    </row>
    <row r="9" spans="1:15" ht="11.45" customHeight="1">
      <c r="A9" s="8"/>
      <c r="B9" s="76" t="s">
        <v>105</v>
      </c>
      <c r="C9" s="8"/>
      <c r="D9" s="8"/>
      <c r="E9" s="8"/>
      <c r="F9" s="8"/>
      <c r="G9" s="8"/>
      <c r="H9" s="19"/>
      <c r="I9" s="18"/>
      <c r="J9" s="4"/>
      <c r="K9" s="4"/>
      <c r="L9" s="4"/>
      <c r="M9" s="4"/>
      <c r="N9" s="4"/>
      <c r="O9" s="10"/>
    </row>
    <row r="10" spans="1:15" ht="11.45" customHeight="1">
      <c r="A10" s="8">
        <v>1</v>
      </c>
      <c r="B10" s="8" t="s">
        <v>104</v>
      </c>
      <c r="C10" s="8">
        <v>94115.58</v>
      </c>
      <c r="D10" s="8">
        <v>126538.05</v>
      </c>
      <c r="E10" s="7">
        <v>121200.68</v>
      </c>
      <c r="F10" s="7">
        <v>123620.3</v>
      </c>
      <c r="G10" s="8">
        <v>101679.45</v>
      </c>
      <c r="H10" s="36">
        <v>105392.53</v>
      </c>
      <c r="I10" s="35">
        <f>SUM(C10:H10)</f>
        <v>672546.59</v>
      </c>
      <c r="J10" s="4"/>
      <c r="K10" s="4"/>
      <c r="L10" s="4"/>
      <c r="M10" s="4"/>
      <c r="N10" s="4"/>
      <c r="O10" s="13"/>
    </row>
    <row r="11" spans="1:15" ht="11.45" customHeight="1">
      <c r="A11" s="8">
        <v>2</v>
      </c>
      <c r="B11" s="8" t="s">
        <v>103</v>
      </c>
      <c r="C11" s="8">
        <v>7145.59</v>
      </c>
      <c r="D11" s="8">
        <v>14455.81</v>
      </c>
      <c r="E11" s="7">
        <v>15826.37</v>
      </c>
      <c r="F11" s="7">
        <v>16940.75</v>
      </c>
      <c r="G11" s="8">
        <v>14197.54</v>
      </c>
      <c r="H11" s="36">
        <v>14812.55</v>
      </c>
      <c r="I11" s="35">
        <f>SUM(C11:H11)</f>
        <v>83378.61</v>
      </c>
      <c r="J11" s="4"/>
      <c r="K11" s="4"/>
      <c r="L11" s="4"/>
      <c r="M11" s="4"/>
      <c r="N11" s="4"/>
      <c r="O11" s="13"/>
    </row>
    <row r="12" spans="1:15" ht="11.45" customHeight="1">
      <c r="A12" s="8">
        <v>3</v>
      </c>
      <c r="B12" s="8" t="s">
        <v>102</v>
      </c>
      <c r="C12" s="7">
        <v>394960.45</v>
      </c>
      <c r="D12" s="8">
        <v>556231.46</v>
      </c>
      <c r="E12" s="7">
        <v>611335.82999999996</v>
      </c>
      <c r="F12" s="7">
        <v>574454.29</v>
      </c>
      <c r="G12" s="8">
        <v>350185.03</v>
      </c>
      <c r="H12" s="36">
        <v>278252.51</v>
      </c>
      <c r="I12" s="35">
        <f>SUM(C12:H12)</f>
        <v>2765419.5699999994</v>
      </c>
      <c r="J12" s="4"/>
      <c r="K12" s="4"/>
      <c r="L12" s="4"/>
      <c r="M12" s="4"/>
      <c r="N12" s="4"/>
      <c r="O12" s="13"/>
    </row>
    <row r="13" spans="1:15" ht="11.45" customHeight="1">
      <c r="A13" s="8">
        <v>4</v>
      </c>
      <c r="B13" s="8" t="s">
        <v>101</v>
      </c>
      <c r="C13" s="7">
        <v>0</v>
      </c>
      <c r="D13" s="7">
        <v>2800</v>
      </c>
      <c r="E13" s="7">
        <v>0</v>
      </c>
      <c r="F13" s="7">
        <v>0</v>
      </c>
      <c r="G13" s="7">
        <v>0</v>
      </c>
      <c r="H13" s="36">
        <v>0</v>
      </c>
      <c r="I13" s="35">
        <f>SUM(C13:H13)</f>
        <v>2800</v>
      </c>
      <c r="J13" s="5"/>
      <c r="K13" s="5"/>
      <c r="L13" s="5"/>
      <c r="M13" s="5"/>
      <c r="N13" s="5"/>
      <c r="O13" s="13"/>
    </row>
    <row r="14" spans="1:15" ht="11.45" customHeight="1">
      <c r="A14" s="8">
        <v>6</v>
      </c>
      <c r="B14" s="8" t="s">
        <v>100</v>
      </c>
      <c r="C14" s="7"/>
      <c r="D14" s="7">
        <v>1000</v>
      </c>
      <c r="E14" s="7">
        <v>2000</v>
      </c>
      <c r="F14" s="7">
        <v>0</v>
      </c>
      <c r="G14" s="7">
        <v>257.14999999999998</v>
      </c>
      <c r="H14" s="36">
        <v>117.94</v>
      </c>
      <c r="I14" s="35">
        <f>SUM(C14:H14)</f>
        <v>3375.09</v>
      </c>
      <c r="J14" s="5"/>
      <c r="K14" s="5"/>
      <c r="L14" s="5"/>
      <c r="M14" s="5"/>
      <c r="N14" s="5"/>
      <c r="O14" s="13"/>
    </row>
    <row r="15" spans="1:15" ht="11.45" customHeight="1">
      <c r="A15" s="8">
        <v>7</v>
      </c>
      <c r="B15" s="8" t="s">
        <v>99</v>
      </c>
      <c r="C15" s="7"/>
      <c r="D15" s="7">
        <v>0</v>
      </c>
      <c r="E15" s="7">
        <v>1667.45</v>
      </c>
      <c r="F15" s="7">
        <v>2808.63</v>
      </c>
      <c r="G15" s="7">
        <v>2306.87</v>
      </c>
      <c r="H15" s="36">
        <v>2188.1</v>
      </c>
      <c r="I15" s="35">
        <f>SUM(C15:H15)</f>
        <v>8971.0499999999993</v>
      </c>
      <c r="J15" s="5"/>
      <c r="K15" s="5"/>
      <c r="L15" s="5"/>
      <c r="M15" s="5"/>
      <c r="N15" s="5"/>
      <c r="O15" s="13"/>
    </row>
    <row r="16" spans="1:15" ht="11.45" customHeight="1">
      <c r="A16" s="8"/>
      <c r="B16" s="8" t="s">
        <v>98</v>
      </c>
      <c r="C16" s="7">
        <f>SUM(C10:C10)+C13+C11+C12+C14+C15</f>
        <v>496221.62</v>
      </c>
      <c r="D16" s="7">
        <f>SUM(D10:D10)+D13+D11+D12+D14+D15</f>
        <v>701025.32</v>
      </c>
      <c r="E16" s="7">
        <f>SUM(E10:E10)+E13+E11+E12+E14+E15</f>
        <v>752030.32999999984</v>
      </c>
      <c r="F16" s="7">
        <f>SUM(F10:F10)+F13+F11+F12+F14+F15</f>
        <v>717823.97000000009</v>
      </c>
      <c r="G16" s="7">
        <f>SUM(G10:G10)+G13+G11+G12+G14+G15</f>
        <v>468626.04000000004</v>
      </c>
      <c r="H16" s="36">
        <f>SUM(H10:H10)+H13+H11+H12+H14+H15</f>
        <v>400763.63</v>
      </c>
      <c r="I16" s="35">
        <f>SUM(I10:I15)</f>
        <v>3536490.9099999992</v>
      </c>
      <c r="J16" s="5"/>
      <c r="K16" s="5"/>
      <c r="L16" s="5"/>
      <c r="M16" s="5"/>
      <c r="N16" s="5"/>
      <c r="O16" s="13"/>
    </row>
    <row r="17" spans="1:15" ht="11.45" customHeight="1">
      <c r="A17" s="8"/>
      <c r="B17" s="8" t="s">
        <v>97</v>
      </c>
      <c r="C17" s="7">
        <f>C7+C16</f>
        <v>543167.44999999995</v>
      </c>
      <c r="D17" s="7">
        <f>D7+D16</f>
        <v>773148.35</v>
      </c>
      <c r="E17" s="8">
        <f>E7+E16</f>
        <v>910010.1599999998</v>
      </c>
      <c r="F17" s="8">
        <f>F7+F16</f>
        <v>880461.70000000007</v>
      </c>
      <c r="G17" s="8">
        <f>G7+G16</f>
        <v>569177.46000000008</v>
      </c>
      <c r="H17" s="36">
        <f>H7+H16</f>
        <v>482995.05</v>
      </c>
      <c r="I17" s="35">
        <f>I7+I16</f>
        <v>3583436.7399999993</v>
      </c>
      <c r="J17" s="4"/>
      <c r="K17" s="4"/>
      <c r="L17" s="4"/>
      <c r="M17" s="5"/>
      <c r="N17" s="4"/>
      <c r="O17" s="13"/>
    </row>
    <row r="18" spans="1:15" ht="11.45" customHeight="1" thickBot="1">
      <c r="A18" s="54"/>
      <c r="B18" s="49" t="s">
        <v>96</v>
      </c>
      <c r="C18" s="54"/>
      <c r="D18" s="54"/>
      <c r="E18" s="54"/>
      <c r="F18" s="54"/>
      <c r="G18" s="54"/>
      <c r="H18" s="11"/>
      <c r="I18" s="59"/>
      <c r="J18" s="4"/>
      <c r="K18" s="4"/>
      <c r="L18" s="4"/>
      <c r="M18" s="4"/>
      <c r="N18" s="4"/>
      <c r="O18" s="10"/>
    </row>
    <row r="19" spans="1:15" ht="11.45" customHeight="1" thickBot="1">
      <c r="A19" s="58">
        <v>1</v>
      </c>
      <c r="B19" s="58" t="s">
        <v>95</v>
      </c>
      <c r="C19" s="57">
        <f>C20+C21+C22</f>
        <v>0</v>
      </c>
      <c r="D19" s="57">
        <f>D23+D24+D25+D26+D27+D20+D21+D22</f>
        <v>44611</v>
      </c>
      <c r="E19" s="57">
        <f>E23+E24+E25+E26+E27+E20+E21+E22</f>
        <v>52724</v>
      </c>
      <c r="F19" s="57">
        <f>F23+F24+F25+F26+F27+F20+F21+F22</f>
        <v>38376</v>
      </c>
      <c r="G19" s="57">
        <f>G23+G24+G25+G26+G27+G20+G21+G22</f>
        <v>46984</v>
      </c>
      <c r="H19" s="56">
        <f>H20+H21+H22+H23</f>
        <v>61092</v>
      </c>
      <c r="I19" s="55">
        <f>I20+I21+I22+I23+I24+I25+I26+I27</f>
        <v>243787</v>
      </c>
      <c r="J19" s="41"/>
      <c r="K19" s="41"/>
      <c r="L19" s="41"/>
      <c r="M19" s="41"/>
      <c r="N19" s="41"/>
      <c r="O19" s="41"/>
    </row>
    <row r="20" spans="1:15" ht="11.45" customHeight="1">
      <c r="A20" s="75" t="s">
        <v>57</v>
      </c>
      <c r="B20" s="28" t="s">
        <v>94</v>
      </c>
      <c r="C20" s="69"/>
      <c r="D20" s="69">
        <v>32197.79</v>
      </c>
      <c r="E20" s="69">
        <v>34646.980000000003</v>
      </c>
      <c r="F20" s="69">
        <v>28344.080000000002</v>
      </c>
      <c r="G20" s="69">
        <v>33017.050000000003</v>
      </c>
      <c r="H20" s="68">
        <v>47661.68</v>
      </c>
      <c r="I20" s="67">
        <f>SUM(D20:H20)</f>
        <v>175867.58000000002</v>
      </c>
      <c r="J20" s="5"/>
      <c r="K20" s="5"/>
      <c r="L20" s="5"/>
      <c r="M20" s="5"/>
      <c r="N20" s="5"/>
      <c r="O20" s="51"/>
    </row>
    <row r="21" spans="1:15" ht="11.45" customHeight="1">
      <c r="A21" s="12"/>
      <c r="B21" s="8" t="s">
        <v>93</v>
      </c>
      <c r="C21" s="7"/>
      <c r="D21" s="7">
        <v>2878.21</v>
      </c>
      <c r="E21" s="7">
        <v>3735.02</v>
      </c>
      <c r="F21" s="7">
        <v>2957.92</v>
      </c>
      <c r="G21" s="7">
        <v>2228.9499999999998</v>
      </c>
      <c r="H21" s="36">
        <v>1467.32</v>
      </c>
      <c r="I21" s="35">
        <f>SUM(D21:H21)</f>
        <v>13267.419999999998</v>
      </c>
      <c r="J21" s="5"/>
      <c r="K21" s="5"/>
      <c r="L21" s="5"/>
      <c r="M21" s="5"/>
      <c r="N21" s="5"/>
      <c r="O21" s="51"/>
    </row>
    <row r="22" spans="1:15" ht="11.45" customHeight="1">
      <c r="A22" s="12"/>
      <c r="B22" s="8" t="s">
        <v>92</v>
      </c>
      <c r="C22" s="7"/>
      <c r="D22" s="7">
        <v>3500</v>
      </c>
      <c r="E22" s="7">
        <v>3500</v>
      </c>
      <c r="F22" s="7">
        <v>3500</v>
      </c>
      <c r="G22" s="7">
        <v>3500</v>
      </c>
      <c r="H22" s="36">
        <v>3500</v>
      </c>
      <c r="I22" s="35">
        <f>SUM(D22:H22)</f>
        <v>17500</v>
      </c>
      <c r="J22" s="5"/>
      <c r="K22" s="5"/>
      <c r="L22" s="5"/>
      <c r="M22" s="5"/>
      <c r="N22" s="5"/>
      <c r="O22" s="51"/>
    </row>
    <row r="23" spans="1:15" ht="11.45" customHeight="1">
      <c r="A23" s="8"/>
      <c r="B23" s="8" t="s">
        <v>87</v>
      </c>
      <c r="C23" s="7"/>
      <c r="D23" s="7">
        <v>3224</v>
      </c>
      <c r="E23" s="7">
        <v>6937</v>
      </c>
      <c r="F23" s="7">
        <v>0</v>
      </c>
      <c r="G23" s="7">
        <v>3744</v>
      </c>
      <c r="H23" s="36">
        <v>8463</v>
      </c>
      <c r="I23" s="35">
        <f>SUM(D23:H23)</f>
        <v>22368</v>
      </c>
      <c r="J23" s="5"/>
      <c r="K23" s="5"/>
      <c r="L23" s="5"/>
      <c r="M23" s="5"/>
      <c r="N23" s="5"/>
      <c r="O23" s="51"/>
    </row>
    <row r="24" spans="1:15" ht="11.45" customHeight="1">
      <c r="A24" s="8" t="s">
        <v>55</v>
      </c>
      <c r="B24" s="8" t="s">
        <v>91</v>
      </c>
      <c r="C24" s="7"/>
      <c r="D24" s="7"/>
      <c r="E24" s="7"/>
      <c r="F24" s="7"/>
      <c r="G24" s="7">
        <v>3910</v>
      </c>
      <c r="H24" s="19"/>
      <c r="I24" s="35">
        <f>SUM(D24:H24)</f>
        <v>3910</v>
      </c>
      <c r="J24" s="5"/>
      <c r="K24" s="4"/>
      <c r="L24" s="5"/>
      <c r="M24" s="5"/>
      <c r="N24" s="5"/>
      <c r="O24" s="51"/>
    </row>
    <row r="25" spans="1:15" ht="11.45" customHeight="1">
      <c r="A25" s="8"/>
      <c r="B25" s="8" t="s">
        <v>87</v>
      </c>
      <c r="C25" s="7"/>
      <c r="D25" s="7"/>
      <c r="E25" s="8"/>
      <c r="F25" s="7"/>
      <c r="G25" s="7">
        <v>584</v>
      </c>
      <c r="H25" s="19"/>
      <c r="I25" s="35">
        <f>SUM(D25:H25)</f>
        <v>584</v>
      </c>
      <c r="J25" s="5"/>
      <c r="K25" s="4"/>
      <c r="L25" s="5"/>
      <c r="M25" s="5"/>
      <c r="N25" s="5"/>
      <c r="O25" s="51"/>
    </row>
    <row r="26" spans="1:15" ht="11.45" customHeight="1">
      <c r="A26" s="8" t="s">
        <v>53</v>
      </c>
      <c r="B26" s="8" t="s">
        <v>90</v>
      </c>
      <c r="C26" s="7"/>
      <c r="D26" s="7">
        <v>2446</v>
      </c>
      <c r="E26" s="7">
        <v>3397</v>
      </c>
      <c r="F26" s="7">
        <v>3574</v>
      </c>
      <c r="G26" s="7"/>
      <c r="H26" s="19"/>
      <c r="I26" s="35">
        <f>SUM(D26:H26)</f>
        <v>9417</v>
      </c>
      <c r="J26" s="5"/>
      <c r="K26" s="5"/>
      <c r="L26" s="5"/>
      <c r="M26" s="4"/>
      <c r="N26" s="5"/>
      <c r="O26" s="51"/>
    </row>
    <row r="27" spans="1:15" ht="11.45" customHeight="1" thickBot="1">
      <c r="A27" s="54"/>
      <c r="B27" s="54" t="s">
        <v>87</v>
      </c>
      <c r="C27" s="53"/>
      <c r="D27" s="53">
        <v>365</v>
      </c>
      <c r="E27" s="53">
        <v>508</v>
      </c>
      <c r="F27" s="53">
        <v>0</v>
      </c>
      <c r="G27" s="53"/>
      <c r="H27" s="11"/>
      <c r="I27" s="52">
        <f>SUM(D27:H27)</f>
        <v>873</v>
      </c>
      <c r="J27" s="5"/>
      <c r="K27" s="5"/>
      <c r="L27" s="4"/>
      <c r="M27" s="4"/>
      <c r="N27" s="5"/>
      <c r="O27" s="51"/>
    </row>
    <row r="28" spans="1:15" ht="11.45" customHeight="1" thickBot="1">
      <c r="A28" s="58">
        <v>2</v>
      </c>
      <c r="B28" s="58" t="s">
        <v>89</v>
      </c>
      <c r="C28" s="74"/>
      <c r="D28" s="71"/>
      <c r="E28" s="74">
        <f>E29+E30</f>
        <v>10345</v>
      </c>
      <c r="F28" s="74">
        <f>F29+F30</f>
        <v>0</v>
      </c>
      <c r="G28" s="71"/>
      <c r="H28" s="73">
        <f>H29+H30</f>
        <v>0</v>
      </c>
      <c r="I28" s="72">
        <v>10345</v>
      </c>
      <c r="J28" s="4"/>
      <c r="K28" s="5"/>
      <c r="L28" s="14"/>
      <c r="M28" s="41"/>
      <c r="N28" s="41"/>
      <c r="O28" s="13"/>
    </row>
    <row r="29" spans="1:15" ht="11.45" customHeight="1">
      <c r="A29" s="28"/>
      <c r="B29" s="28" t="s">
        <v>88</v>
      </c>
      <c r="C29" s="69"/>
      <c r="D29" s="28"/>
      <c r="E29" s="69">
        <v>9000</v>
      </c>
      <c r="F29" s="69"/>
      <c r="G29" s="28"/>
      <c r="H29" s="68"/>
      <c r="I29" s="67">
        <v>9000</v>
      </c>
      <c r="J29" s="4"/>
      <c r="K29" s="5"/>
      <c r="L29" s="4"/>
      <c r="M29" s="5"/>
      <c r="N29" s="5"/>
      <c r="O29" s="51"/>
    </row>
    <row r="30" spans="1:15" ht="11.45" customHeight="1" thickBot="1">
      <c r="A30" s="54"/>
      <c r="B30" s="54" t="s">
        <v>87</v>
      </c>
      <c r="C30" s="53"/>
      <c r="D30" s="54"/>
      <c r="E30" s="53">
        <v>1345</v>
      </c>
      <c r="F30" s="53"/>
      <c r="G30" s="54"/>
      <c r="H30" s="60"/>
      <c r="I30" s="52">
        <v>1345</v>
      </c>
      <c r="J30" s="4"/>
      <c r="K30" s="5"/>
      <c r="L30" s="4"/>
      <c r="M30" s="5"/>
      <c r="N30" s="5"/>
      <c r="O30" s="51"/>
    </row>
    <row r="31" spans="1:15" ht="11.45" customHeight="1" thickBot="1">
      <c r="A31" s="58">
        <v>3</v>
      </c>
      <c r="B31" s="58" t="s">
        <v>86</v>
      </c>
      <c r="C31" s="57">
        <f>C33+C34+C35</f>
        <v>0</v>
      </c>
      <c r="D31" s="57">
        <f>D33+D34+D35+D36+D37+D38</f>
        <v>13472.939999999999</v>
      </c>
      <c r="E31" s="57">
        <f>E33+E34+E35+E36+E37+E38</f>
        <v>30368.370000000003</v>
      </c>
      <c r="F31" s="57">
        <f>F33+F34+F35+F36</f>
        <v>0</v>
      </c>
      <c r="G31" s="57">
        <f>G33+G34+G35+G36+G37+G38</f>
        <v>15187.050000000003</v>
      </c>
      <c r="H31" s="56">
        <f>H33+H34+H35+H36+H37+H38</f>
        <v>31150.7</v>
      </c>
      <c r="I31" s="55">
        <f>I33+I34+I35+I36+I37</f>
        <v>90179.06</v>
      </c>
      <c r="J31" s="41"/>
      <c r="K31" s="41"/>
      <c r="L31" s="41"/>
      <c r="M31" s="41"/>
      <c r="N31" s="41"/>
      <c r="O31" s="13"/>
    </row>
    <row r="32" spans="1:15" ht="11.45" customHeight="1">
      <c r="A32" s="28"/>
      <c r="B32" s="28" t="s">
        <v>68</v>
      </c>
      <c r="C32" s="69"/>
      <c r="D32" s="28"/>
      <c r="E32" s="28"/>
      <c r="F32" s="28"/>
      <c r="G32" s="28"/>
      <c r="H32" s="39"/>
      <c r="I32" s="38"/>
      <c r="J32" s="4"/>
      <c r="K32" s="4"/>
      <c r="L32" s="4"/>
      <c r="M32" s="4"/>
      <c r="N32" s="4"/>
      <c r="O32" s="10"/>
    </row>
    <row r="33" spans="1:15" ht="11.45" customHeight="1">
      <c r="A33" s="8"/>
      <c r="B33" s="8" t="s">
        <v>85</v>
      </c>
      <c r="C33" s="7"/>
      <c r="D33" s="7">
        <v>9400</v>
      </c>
      <c r="E33" s="7">
        <v>20775</v>
      </c>
      <c r="F33" s="7">
        <v>0</v>
      </c>
      <c r="G33" s="7">
        <v>10578.04</v>
      </c>
      <c r="H33" s="36">
        <v>21720.560000000001</v>
      </c>
      <c r="I33" s="35">
        <f>SUM(D33:H33)</f>
        <v>62473.600000000006</v>
      </c>
      <c r="J33" s="5"/>
      <c r="K33" s="5"/>
      <c r="L33" s="5"/>
      <c r="M33" s="5"/>
      <c r="N33" s="5"/>
      <c r="O33" s="13"/>
    </row>
    <row r="34" spans="1:15" ht="11.45" customHeight="1">
      <c r="A34" s="8"/>
      <c r="B34" s="8" t="s">
        <v>84</v>
      </c>
      <c r="C34" s="7"/>
      <c r="D34" s="7">
        <v>415</v>
      </c>
      <c r="E34" s="7">
        <v>1581</v>
      </c>
      <c r="F34" s="7">
        <v>0</v>
      </c>
      <c r="G34" s="7">
        <v>485.36</v>
      </c>
      <c r="H34" s="36">
        <v>972</v>
      </c>
      <c r="I34" s="35">
        <f>SUM(D34:H34)</f>
        <v>3453.36</v>
      </c>
      <c r="J34" s="5"/>
      <c r="K34" s="5"/>
      <c r="L34" s="5"/>
      <c r="M34" s="5"/>
      <c r="N34" s="5"/>
      <c r="O34" s="13"/>
    </row>
    <row r="35" spans="1:15" ht="11.45" customHeight="1">
      <c r="A35" s="8"/>
      <c r="B35" s="8" t="s">
        <v>83</v>
      </c>
      <c r="C35" s="7"/>
      <c r="D35" s="7">
        <v>89.22</v>
      </c>
      <c r="E35" s="7">
        <v>182.54</v>
      </c>
      <c r="F35" s="7">
        <v>0</v>
      </c>
      <c r="G35" s="7">
        <v>100.59</v>
      </c>
      <c r="H35" s="36">
        <v>206.3</v>
      </c>
      <c r="I35" s="35">
        <f>SUM(D35:H35)</f>
        <v>578.65000000000009</v>
      </c>
      <c r="J35" s="5"/>
      <c r="K35" s="5"/>
      <c r="L35" s="5"/>
      <c r="M35" s="5"/>
      <c r="N35" s="5"/>
      <c r="O35" s="13"/>
    </row>
    <row r="36" spans="1:15" ht="11.45" customHeight="1">
      <c r="A36" s="8"/>
      <c r="B36" s="8" t="s">
        <v>82</v>
      </c>
      <c r="C36" s="7"/>
      <c r="D36" s="7">
        <v>1293.72</v>
      </c>
      <c r="E36" s="7">
        <v>2646.83</v>
      </c>
      <c r="F36" s="7">
        <v>0</v>
      </c>
      <c r="G36" s="7">
        <v>1458.54</v>
      </c>
      <c r="H36" s="36">
        <v>2991.29</v>
      </c>
      <c r="I36" s="35">
        <f>SUM(D36:H36)</f>
        <v>8390.380000000001</v>
      </c>
      <c r="J36" s="5"/>
      <c r="K36" s="5"/>
      <c r="L36" s="5"/>
      <c r="M36" s="5"/>
      <c r="N36" s="5"/>
      <c r="O36" s="13"/>
    </row>
    <row r="37" spans="1:15" ht="11.45" customHeight="1">
      <c r="A37" s="8"/>
      <c r="B37" s="8" t="s">
        <v>81</v>
      </c>
      <c r="C37" s="7"/>
      <c r="D37" s="7">
        <v>2275</v>
      </c>
      <c r="E37" s="7">
        <v>5183</v>
      </c>
      <c r="F37" s="7">
        <v>0</v>
      </c>
      <c r="G37" s="7">
        <v>2564.52</v>
      </c>
      <c r="H37" s="36">
        <v>5260.55</v>
      </c>
      <c r="I37" s="35">
        <f>SUM(D37:H37)</f>
        <v>15283.07</v>
      </c>
      <c r="J37" s="5"/>
      <c r="K37" s="5"/>
      <c r="L37" s="5"/>
      <c r="M37" s="5"/>
      <c r="N37" s="5"/>
      <c r="O37" s="13"/>
    </row>
    <row r="38" spans="1:15" ht="11.45" customHeight="1" thickBot="1">
      <c r="A38" s="54"/>
      <c r="B38" s="54"/>
      <c r="C38" s="53"/>
      <c r="D38" s="53"/>
      <c r="E38" s="53"/>
      <c r="F38" s="53"/>
      <c r="G38" s="53"/>
      <c r="H38" s="60"/>
      <c r="I38" s="59">
        <v>0</v>
      </c>
      <c r="J38" s="5"/>
      <c r="K38" s="5"/>
      <c r="L38" s="5"/>
      <c r="M38" s="5"/>
      <c r="N38" s="5"/>
      <c r="O38" s="13"/>
    </row>
    <row r="39" spans="1:15" ht="11.45" customHeight="1" thickBot="1">
      <c r="A39" s="58">
        <v>4</v>
      </c>
      <c r="B39" s="58" t="s">
        <v>80</v>
      </c>
      <c r="C39" s="57">
        <v>1560</v>
      </c>
      <c r="D39" s="57">
        <v>1869</v>
      </c>
      <c r="E39" s="57">
        <v>1877</v>
      </c>
      <c r="F39" s="57">
        <v>1898</v>
      </c>
      <c r="G39" s="57">
        <v>1809</v>
      </c>
      <c r="H39" s="56">
        <v>1797</v>
      </c>
      <c r="I39" s="55">
        <v>10810</v>
      </c>
      <c r="J39" s="41"/>
      <c r="K39" s="41"/>
      <c r="L39" s="41"/>
      <c r="M39" s="41"/>
      <c r="N39" s="41"/>
      <c r="O39" s="13"/>
    </row>
    <row r="40" spans="1:15" ht="11.45" customHeight="1" thickBot="1">
      <c r="A40" s="71">
        <v>5</v>
      </c>
      <c r="B40" s="58" t="s">
        <v>79</v>
      </c>
      <c r="C40" s="57">
        <f>C41+C44+C42+C43</f>
        <v>212.43</v>
      </c>
      <c r="D40" s="57">
        <f>D41+D42+D44+D46+D43+D45</f>
        <v>1594.15</v>
      </c>
      <c r="E40" s="57">
        <f>E41+E42+E44+E43</f>
        <v>140</v>
      </c>
      <c r="F40" s="57">
        <f>F41+F42+F43+F44</f>
        <v>0</v>
      </c>
      <c r="G40" s="57">
        <f>G41+G42+G44+G43+G45+G46</f>
        <v>496.74</v>
      </c>
      <c r="H40" s="56">
        <f>H42+H45</f>
        <v>29</v>
      </c>
      <c r="I40" s="55">
        <f>I41+I42+I43+I44+I45+I46</f>
        <v>2472.3199999999997</v>
      </c>
      <c r="J40" s="41"/>
      <c r="K40" s="41"/>
      <c r="L40" s="41"/>
      <c r="M40" s="41"/>
      <c r="N40" s="41"/>
      <c r="O40" s="13"/>
    </row>
    <row r="41" spans="1:15" ht="11.45" customHeight="1">
      <c r="A41" s="28"/>
      <c r="B41" s="28" t="s">
        <v>78</v>
      </c>
      <c r="C41" s="69">
        <v>87</v>
      </c>
      <c r="D41" s="69">
        <v>140</v>
      </c>
      <c r="E41" s="69">
        <v>140</v>
      </c>
      <c r="F41" s="69"/>
      <c r="G41" s="69">
        <v>280</v>
      </c>
      <c r="H41" s="68"/>
      <c r="I41" s="67">
        <v>647</v>
      </c>
      <c r="J41" s="5"/>
      <c r="K41" s="5"/>
      <c r="L41" s="5"/>
      <c r="M41" s="5"/>
      <c r="N41" s="5"/>
      <c r="O41" s="51"/>
    </row>
    <row r="42" spans="1:15" ht="11.45" customHeight="1">
      <c r="A42" s="8"/>
      <c r="B42" s="8" t="s">
        <v>77</v>
      </c>
      <c r="C42" s="7">
        <v>85.43</v>
      </c>
      <c r="D42" s="7">
        <v>54.15</v>
      </c>
      <c r="E42" s="7"/>
      <c r="F42" s="7"/>
      <c r="G42" s="7">
        <v>88.74</v>
      </c>
      <c r="H42" s="36">
        <v>29</v>
      </c>
      <c r="I42" s="35">
        <v>257.32</v>
      </c>
      <c r="J42" s="5"/>
      <c r="K42" s="5"/>
      <c r="L42" s="5"/>
      <c r="M42" s="5"/>
      <c r="N42" s="5"/>
      <c r="O42" s="51"/>
    </row>
    <row r="43" spans="1:15" ht="11.45" customHeight="1">
      <c r="A43" s="8"/>
      <c r="B43" s="8" t="s">
        <v>76</v>
      </c>
      <c r="C43" s="7">
        <v>40</v>
      </c>
      <c r="D43" s="7"/>
      <c r="E43" s="7"/>
      <c r="F43" s="7"/>
      <c r="G43" s="7"/>
      <c r="H43" s="36"/>
      <c r="I43" s="35">
        <v>40</v>
      </c>
      <c r="J43" s="5"/>
      <c r="K43" s="5"/>
      <c r="L43" s="5"/>
      <c r="M43" s="5"/>
      <c r="N43" s="5"/>
      <c r="O43" s="51"/>
    </row>
    <row r="44" spans="1:15" ht="11.45" customHeight="1">
      <c r="A44" s="8"/>
      <c r="B44" s="8" t="s">
        <v>75</v>
      </c>
      <c r="C44" s="7"/>
      <c r="D44" s="7"/>
      <c r="E44" s="7"/>
      <c r="F44" s="7"/>
      <c r="G44" s="7"/>
      <c r="H44" s="36"/>
      <c r="I44" s="35">
        <v>0</v>
      </c>
      <c r="J44" s="5"/>
      <c r="K44" s="5"/>
      <c r="L44" s="5"/>
      <c r="M44" s="5"/>
      <c r="N44" s="5"/>
      <c r="O44" s="51"/>
    </row>
    <row r="45" spans="1:15" ht="11.45" customHeight="1">
      <c r="A45" s="8"/>
      <c r="B45" s="8" t="s">
        <v>74</v>
      </c>
      <c r="C45" s="7"/>
      <c r="D45" s="7">
        <v>1400</v>
      </c>
      <c r="E45" s="8"/>
      <c r="F45" s="8"/>
      <c r="G45" s="7"/>
      <c r="H45" s="36"/>
      <c r="I45" s="35">
        <v>1400</v>
      </c>
      <c r="J45" s="5"/>
      <c r="K45" s="5"/>
      <c r="L45" s="5"/>
      <c r="M45" s="5"/>
      <c r="N45" s="5"/>
      <c r="O45" s="51"/>
    </row>
    <row r="46" spans="1:15" ht="11.45" customHeight="1">
      <c r="A46" s="8"/>
      <c r="B46" s="8" t="s">
        <v>73</v>
      </c>
      <c r="C46" s="7"/>
      <c r="D46" s="7"/>
      <c r="E46" s="8"/>
      <c r="F46" s="8"/>
      <c r="G46" s="7">
        <v>128</v>
      </c>
      <c r="H46" s="36"/>
      <c r="I46" s="35">
        <v>128</v>
      </c>
      <c r="J46" s="5"/>
      <c r="K46" s="5"/>
      <c r="L46" s="5"/>
      <c r="M46" s="5"/>
      <c r="N46" s="5"/>
      <c r="O46" s="51"/>
    </row>
    <row r="47" spans="1:15" ht="11.45" customHeight="1" thickBot="1">
      <c r="A47" s="54"/>
      <c r="B47" s="54" t="s">
        <v>72</v>
      </c>
      <c r="C47" s="53"/>
      <c r="D47" s="54"/>
      <c r="E47" s="54"/>
      <c r="F47" s="54"/>
      <c r="G47" s="54"/>
      <c r="H47" s="60"/>
      <c r="I47" s="59">
        <v>0</v>
      </c>
      <c r="J47" s="5"/>
      <c r="K47" s="5"/>
      <c r="L47" s="5"/>
      <c r="M47" s="5"/>
      <c r="N47" s="5"/>
      <c r="O47" s="51"/>
    </row>
    <row r="48" spans="1:15" ht="11.45" customHeight="1" thickBot="1">
      <c r="A48" s="58">
        <v>6</v>
      </c>
      <c r="B48" s="58" t="s">
        <v>71</v>
      </c>
      <c r="C48" s="57">
        <v>22163.759999999998</v>
      </c>
      <c r="D48" s="57">
        <v>22163.759999999998</v>
      </c>
      <c r="E48" s="58">
        <v>22163.759999999998</v>
      </c>
      <c r="F48" s="58">
        <v>22163.759999999998</v>
      </c>
      <c r="G48" s="58">
        <v>21720.49</v>
      </c>
      <c r="H48" s="56">
        <v>22163.759999999998</v>
      </c>
      <c r="I48" s="70">
        <v>132539.29</v>
      </c>
      <c r="J48" s="41"/>
      <c r="K48" s="41"/>
      <c r="L48" s="41"/>
      <c r="M48" s="41"/>
      <c r="N48" s="41"/>
      <c r="O48" s="13"/>
    </row>
    <row r="49" spans="1:15" ht="11.45" customHeight="1" thickBot="1">
      <c r="A49" s="58">
        <v>7</v>
      </c>
      <c r="B49" s="58" t="s">
        <v>70</v>
      </c>
      <c r="C49" s="57">
        <v>7862.27</v>
      </c>
      <c r="D49" s="58">
        <v>7761.8</v>
      </c>
      <c r="E49" s="58">
        <v>7306.73</v>
      </c>
      <c r="F49" s="58">
        <v>6971.83</v>
      </c>
      <c r="G49" s="57">
        <v>6126.7</v>
      </c>
      <c r="H49" s="56">
        <v>5015.63</v>
      </c>
      <c r="I49" s="70">
        <v>41044.959999999992</v>
      </c>
      <c r="J49" s="41"/>
      <c r="K49" s="41"/>
      <c r="L49" s="41"/>
      <c r="M49" s="41"/>
      <c r="N49" s="41"/>
      <c r="O49" s="13"/>
    </row>
    <row r="50" spans="1:15" ht="11.45" customHeight="1" thickBot="1">
      <c r="A50" s="58">
        <v>8</v>
      </c>
      <c r="B50" s="58" t="s">
        <v>69</v>
      </c>
      <c r="C50" s="57">
        <f>C52+C56+C53+C54</f>
        <v>262.3</v>
      </c>
      <c r="D50" s="57">
        <f>D53+D54+D56+D57</f>
        <v>807</v>
      </c>
      <c r="E50" s="57">
        <f>E54+E52+E56+E58+E59</f>
        <v>3995.1</v>
      </c>
      <c r="F50" s="57">
        <f>F54+F56+F53+F55+F60</f>
        <v>3033.8</v>
      </c>
      <c r="G50" s="57">
        <f>G53+G54+G55+G56+G60</f>
        <v>3140.7</v>
      </c>
      <c r="H50" s="56">
        <f>H52+H54+H55+H56+H57+H60</f>
        <v>725</v>
      </c>
      <c r="I50" s="55">
        <f>I52+I53+I54+I55+I56+I57+I58+I59+I60</f>
        <v>11963.9</v>
      </c>
      <c r="J50" s="41"/>
      <c r="K50" s="41"/>
      <c r="L50" s="41"/>
      <c r="M50" s="41"/>
      <c r="N50" s="41"/>
      <c r="O50" s="13"/>
    </row>
    <row r="51" spans="1:15" ht="11.45" customHeight="1">
      <c r="A51" s="28"/>
      <c r="B51" s="28" t="s">
        <v>68</v>
      </c>
      <c r="C51" s="69"/>
      <c r="D51" s="28"/>
      <c r="E51" s="28"/>
      <c r="F51" s="28"/>
      <c r="G51" s="28"/>
      <c r="H51" s="68"/>
      <c r="I51" s="38"/>
      <c r="J51" s="5"/>
      <c r="K51" s="5"/>
      <c r="L51" s="5"/>
      <c r="M51" s="5"/>
      <c r="N51" s="5"/>
      <c r="O51" s="13"/>
    </row>
    <row r="52" spans="1:15" ht="11.45" customHeight="1">
      <c r="A52" s="8"/>
      <c r="B52" s="8" t="s">
        <v>67</v>
      </c>
      <c r="C52" s="7"/>
      <c r="D52" s="8"/>
      <c r="E52" s="7">
        <v>3432.1</v>
      </c>
      <c r="F52" s="8"/>
      <c r="G52" s="8"/>
      <c r="H52" s="36"/>
      <c r="I52" s="35">
        <f>SUM(C52:H52)</f>
        <v>3432.1</v>
      </c>
      <c r="J52" s="5"/>
      <c r="K52" s="5"/>
      <c r="L52" s="5"/>
      <c r="M52" s="5"/>
      <c r="N52" s="5"/>
      <c r="O52" s="51"/>
    </row>
    <row r="53" spans="1:15" ht="11.45" customHeight="1">
      <c r="A53" s="8"/>
      <c r="B53" s="8" t="s">
        <v>66</v>
      </c>
      <c r="C53" s="7">
        <v>170.3</v>
      </c>
      <c r="D53" s="7"/>
      <c r="E53" s="8"/>
      <c r="F53" s="7"/>
      <c r="G53" s="7"/>
      <c r="H53" s="36"/>
      <c r="I53" s="35">
        <f>SUM(C53:H53)</f>
        <v>170.3</v>
      </c>
      <c r="J53" s="5"/>
      <c r="K53" s="5"/>
      <c r="L53" s="5"/>
      <c r="M53" s="5"/>
      <c r="N53" s="5"/>
      <c r="O53" s="51"/>
    </row>
    <row r="54" spans="1:15" ht="11.45" customHeight="1">
      <c r="A54" s="8"/>
      <c r="B54" s="8" t="s">
        <v>65</v>
      </c>
      <c r="C54" s="7"/>
      <c r="D54" s="7">
        <v>208</v>
      </c>
      <c r="E54" s="7">
        <v>91</v>
      </c>
      <c r="F54" s="7">
        <v>438</v>
      </c>
      <c r="G54" s="7"/>
      <c r="H54" s="36">
        <v>300</v>
      </c>
      <c r="I54" s="35">
        <f>SUM(C54:H54)</f>
        <v>1037</v>
      </c>
      <c r="J54" s="5"/>
      <c r="K54" s="5"/>
      <c r="L54" s="5"/>
      <c r="M54" s="5"/>
      <c r="N54" s="5"/>
      <c r="O54" s="51"/>
    </row>
    <row r="55" spans="1:15" ht="11.45" customHeight="1">
      <c r="A55" s="8"/>
      <c r="B55" s="8" t="s">
        <v>64</v>
      </c>
      <c r="C55" s="7"/>
      <c r="D55" s="7"/>
      <c r="E55" s="7"/>
      <c r="F55" s="7">
        <v>420</v>
      </c>
      <c r="G55" s="7">
        <v>183.7</v>
      </c>
      <c r="H55" s="36"/>
      <c r="I55" s="35">
        <f>SUM(C55:H55)</f>
        <v>603.70000000000005</v>
      </c>
      <c r="J55" s="5"/>
      <c r="K55" s="5"/>
      <c r="L55" s="5"/>
      <c r="M55" s="5"/>
      <c r="N55" s="5"/>
      <c r="O55" s="51"/>
    </row>
    <row r="56" spans="1:15" ht="11.45" customHeight="1">
      <c r="A56" s="8"/>
      <c r="B56" s="8" t="s">
        <v>63</v>
      </c>
      <c r="C56" s="7">
        <v>92</v>
      </c>
      <c r="D56" s="7">
        <v>359</v>
      </c>
      <c r="E56" s="7">
        <v>55</v>
      </c>
      <c r="F56" s="7">
        <v>216</v>
      </c>
      <c r="G56" s="7">
        <v>390</v>
      </c>
      <c r="H56" s="36">
        <v>425</v>
      </c>
      <c r="I56" s="35">
        <f>SUM(C56:H56)</f>
        <v>1537</v>
      </c>
      <c r="J56" s="5"/>
      <c r="K56" s="5"/>
      <c r="L56" s="5"/>
      <c r="M56" s="5"/>
      <c r="N56" s="5"/>
      <c r="O56" s="51"/>
    </row>
    <row r="57" spans="1:15" ht="11.45" customHeight="1">
      <c r="A57" s="8"/>
      <c r="B57" s="8" t="s">
        <v>62</v>
      </c>
      <c r="C57" s="7"/>
      <c r="D57" s="7">
        <v>240</v>
      </c>
      <c r="E57" s="8"/>
      <c r="F57" s="7"/>
      <c r="G57" s="7"/>
      <c r="H57" s="36"/>
      <c r="I57" s="35">
        <f>SUM(D57:H57)</f>
        <v>240</v>
      </c>
      <c r="J57" s="5"/>
      <c r="K57" s="5"/>
      <c r="L57" s="5"/>
      <c r="M57" s="5"/>
      <c r="N57" s="5"/>
      <c r="O57" s="51"/>
    </row>
    <row r="58" spans="1:15" ht="11.45" customHeight="1">
      <c r="A58" s="54"/>
      <c r="B58" s="8" t="s">
        <v>61</v>
      </c>
      <c r="C58" s="8"/>
      <c r="D58" s="8"/>
      <c r="E58" s="7">
        <v>276</v>
      </c>
      <c r="F58" s="53"/>
      <c r="G58" s="53"/>
      <c r="H58" s="60"/>
      <c r="I58" s="52">
        <f>SUM(E58:H58)</f>
        <v>276</v>
      </c>
      <c r="J58" s="5"/>
      <c r="K58" s="5"/>
      <c r="L58" s="5"/>
      <c r="M58" s="5"/>
      <c r="N58" s="5"/>
      <c r="O58" s="51"/>
    </row>
    <row r="59" spans="1:15" ht="11.45" customHeight="1">
      <c r="A59" s="54"/>
      <c r="B59" s="8" t="s">
        <v>60</v>
      </c>
      <c r="C59" s="8"/>
      <c r="D59" s="8"/>
      <c r="E59" s="7">
        <v>141</v>
      </c>
      <c r="F59" s="53"/>
      <c r="G59" s="53"/>
      <c r="H59" s="60"/>
      <c r="I59" s="52">
        <f>SUM(E59:H59)</f>
        <v>141</v>
      </c>
      <c r="J59" s="5"/>
      <c r="K59" s="5"/>
      <c r="L59" s="5"/>
      <c r="M59" s="5"/>
      <c r="N59" s="5"/>
      <c r="O59" s="51"/>
    </row>
    <row r="60" spans="1:15" ht="11.45" customHeight="1" thickBot="1">
      <c r="A60" s="54"/>
      <c r="B60" s="54" t="s">
        <v>59</v>
      </c>
      <c r="C60" s="53"/>
      <c r="D60" s="53"/>
      <c r="E60" s="54"/>
      <c r="F60" s="53">
        <v>1959.8</v>
      </c>
      <c r="G60" s="53">
        <v>2567</v>
      </c>
      <c r="H60" s="60"/>
      <c r="I60" s="52">
        <f>SUM(C60:H60)</f>
        <v>4526.8</v>
      </c>
      <c r="J60" s="5"/>
      <c r="K60" s="5"/>
      <c r="L60" s="5"/>
      <c r="M60" s="5"/>
      <c r="N60" s="5"/>
      <c r="O60" s="51"/>
    </row>
    <row r="61" spans="1:15" ht="11.45" customHeight="1" thickBot="1">
      <c r="A61" s="58">
        <v>9</v>
      </c>
      <c r="B61" s="58" t="s">
        <v>58</v>
      </c>
      <c r="C61" s="57">
        <f>C62+C67</f>
        <v>0</v>
      </c>
      <c r="D61" s="57">
        <f>D62+D63+D64+D65+D67</f>
        <v>7621</v>
      </c>
      <c r="E61" s="57">
        <f>E67+E62</f>
        <v>0</v>
      </c>
      <c r="F61" s="57">
        <f>F67+F66</f>
        <v>0</v>
      </c>
      <c r="G61" s="57">
        <f>G62+G67</f>
        <v>7551</v>
      </c>
      <c r="H61" s="56">
        <f>H67+H62</f>
        <v>1000</v>
      </c>
      <c r="I61" s="55">
        <f>I62+I67</f>
        <v>16172</v>
      </c>
      <c r="J61" s="41"/>
      <c r="K61" s="41"/>
      <c r="L61" s="41"/>
      <c r="M61" s="41"/>
      <c r="N61" s="41"/>
      <c r="O61" s="13"/>
    </row>
    <row r="62" spans="1:15" ht="11.45" customHeight="1">
      <c r="A62" s="28" t="s">
        <v>57</v>
      </c>
      <c r="B62" s="28" t="s">
        <v>56</v>
      </c>
      <c r="C62" s="69"/>
      <c r="D62" s="69">
        <v>6801</v>
      </c>
      <c r="E62" s="28"/>
      <c r="F62" s="28"/>
      <c r="G62" s="69">
        <v>6801</v>
      </c>
      <c r="H62" s="68"/>
      <c r="I62" s="67">
        <v>13602</v>
      </c>
      <c r="J62" s="5"/>
      <c r="K62" s="5"/>
      <c r="L62" s="5"/>
      <c r="M62" s="5"/>
      <c r="N62" s="5"/>
      <c r="O62" s="13"/>
    </row>
    <row r="63" spans="1:15" ht="11.45" customHeight="1">
      <c r="A63" s="8" t="s">
        <v>55</v>
      </c>
      <c r="B63" s="8" t="s">
        <v>54</v>
      </c>
      <c r="C63" s="7"/>
      <c r="D63" s="8"/>
      <c r="E63" s="8"/>
      <c r="F63" s="8"/>
      <c r="G63" s="8"/>
      <c r="H63" s="36"/>
      <c r="I63" s="35">
        <v>0</v>
      </c>
      <c r="J63" s="5"/>
      <c r="K63" s="5"/>
      <c r="L63" s="5"/>
      <c r="M63" s="5"/>
      <c r="N63" s="5"/>
      <c r="O63" s="13"/>
    </row>
    <row r="64" spans="1:15" ht="11.45" customHeight="1">
      <c r="A64" s="8" t="s">
        <v>53</v>
      </c>
      <c r="B64" s="8" t="s">
        <v>52</v>
      </c>
      <c r="C64" s="7"/>
      <c r="D64" s="8"/>
      <c r="E64" s="8"/>
      <c r="F64" s="8"/>
      <c r="G64" s="8"/>
      <c r="H64" s="36"/>
      <c r="I64" s="35">
        <v>0</v>
      </c>
      <c r="J64" s="5"/>
      <c r="K64" s="5"/>
      <c r="L64" s="5"/>
      <c r="M64" s="5"/>
      <c r="N64" s="5"/>
      <c r="O64" s="13"/>
    </row>
    <row r="65" spans="1:15" ht="11.45" customHeight="1">
      <c r="A65" s="8" t="s">
        <v>51</v>
      </c>
      <c r="B65" s="8" t="s">
        <v>50</v>
      </c>
      <c r="C65" s="7"/>
      <c r="D65" s="8"/>
      <c r="E65" s="8"/>
      <c r="F65" s="8"/>
      <c r="G65" s="8"/>
      <c r="H65" s="36"/>
      <c r="I65" s="35">
        <v>0</v>
      </c>
      <c r="J65" s="5"/>
      <c r="K65" s="5"/>
      <c r="L65" s="5"/>
      <c r="M65" s="5"/>
      <c r="N65" s="5"/>
      <c r="O65" s="13"/>
    </row>
    <row r="66" spans="1:15" ht="11.45" customHeight="1">
      <c r="A66" s="8" t="s">
        <v>49</v>
      </c>
      <c r="B66" s="8" t="s">
        <v>48</v>
      </c>
      <c r="C66" s="7"/>
      <c r="D66" s="8"/>
      <c r="E66" s="8"/>
      <c r="F66" s="7"/>
      <c r="G66" s="8"/>
      <c r="H66" s="36"/>
      <c r="I66" s="35">
        <v>0</v>
      </c>
      <c r="J66" s="5"/>
      <c r="K66" s="5"/>
      <c r="L66" s="5"/>
      <c r="M66" s="5"/>
      <c r="N66" s="5"/>
      <c r="O66" s="13"/>
    </row>
    <row r="67" spans="1:15" ht="11.45" customHeight="1">
      <c r="A67" s="8" t="s">
        <v>47</v>
      </c>
      <c r="B67" s="8" t="s">
        <v>46</v>
      </c>
      <c r="C67" s="7">
        <f>C68+C69</f>
        <v>0</v>
      </c>
      <c r="D67" s="7">
        <f>D68+D69</f>
        <v>820</v>
      </c>
      <c r="E67" s="7">
        <f>E68</f>
        <v>0</v>
      </c>
      <c r="F67" s="7">
        <f>F68</f>
        <v>0</v>
      </c>
      <c r="G67" s="7">
        <f>G68+G69</f>
        <v>750</v>
      </c>
      <c r="H67" s="36">
        <f>H68+H69</f>
        <v>1000</v>
      </c>
      <c r="I67" s="35">
        <v>2570</v>
      </c>
      <c r="J67" s="5"/>
      <c r="K67" s="5"/>
      <c r="L67" s="5"/>
      <c r="M67" s="5"/>
      <c r="N67" s="5"/>
      <c r="O67" s="13"/>
    </row>
    <row r="68" spans="1:15" ht="11.45" customHeight="1">
      <c r="A68" s="8"/>
      <c r="B68" s="66" t="s">
        <v>45</v>
      </c>
      <c r="C68" s="65"/>
      <c r="D68" s="65">
        <v>750</v>
      </c>
      <c r="E68" s="65"/>
      <c r="F68" s="66"/>
      <c r="G68" s="65">
        <v>750</v>
      </c>
      <c r="H68" s="64">
        <v>1000</v>
      </c>
      <c r="I68" s="63">
        <v>2500</v>
      </c>
      <c r="J68" s="62"/>
      <c r="K68" s="62"/>
      <c r="L68" s="62"/>
      <c r="M68" s="62"/>
      <c r="N68" s="62"/>
      <c r="O68" s="61"/>
    </row>
    <row r="69" spans="1:15" ht="11.45" customHeight="1">
      <c r="A69" s="8"/>
      <c r="B69" s="66" t="s">
        <v>44</v>
      </c>
      <c r="C69" s="65"/>
      <c r="D69" s="65">
        <v>70</v>
      </c>
      <c r="E69" s="65"/>
      <c r="F69" s="65"/>
      <c r="G69" s="65"/>
      <c r="H69" s="64"/>
      <c r="I69" s="63">
        <v>70</v>
      </c>
      <c r="J69" s="62"/>
      <c r="K69" s="62"/>
      <c r="L69" s="62"/>
      <c r="M69" s="62"/>
      <c r="N69" s="62"/>
      <c r="O69" s="61"/>
    </row>
    <row r="70" spans="1:15" ht="11.45" customHeight="1" thickBot="1">
      <c r="A70" s="54" t="s">
        <v>43</v>
      </c>
      <c r="B70" s="54" t="s">
        <v>42</v>
      </c>
      <c r="C70" s="53"/>
      <c r="D70" s="54"/>
      <c r="E70" s="54"/>
      <c r="F70" s="54"/>
      <c r="G70" s="54"/>
      <c r="H70" s="60"/>
      <c r="I70" s="59"/>
      <c r="J70" s="5"/>
      <c r="K70" s="5"/>
      <c r="L70" s="5"/>
      <c r="M70" s="5"/>
      <c r="N70" s="5"/>
      <c r="O70" s="13"/>
    </row>
    <row r="71" spans="1:15" ht="11.45" customHeight="1" thickBot="1">
      <c r="A71" s="58">
        <v>10</v>
      </c>
      <c r="B71" s="58" t="s">
        <v>41</v>
      </c>
      <c r="C71" s="57">
        <f>C72</f>
        <v>4761.8999999999996</v>
      </c>
      <c r="D71" s="57">
        <f>D72</f>
        <v>432.9</v>
      </c>
      <c r="E71" s="57">
        <f>E72+E81</f>
        <v>5061.8999999999996</v>
      </c>
      <c r="F71" s="57">
        <f>F72+F75+F76+F77+F78+F79+F80</f>
        <v>110214.73</v>
      </c>
      <c r="G71" s="57">
        <f>G72+G74+G76+G81+G82+G83</f>
        <v>44487.87</v>
      </c>
      <c r="H71" s="56">
        <f>H72+H73+H83</f>
        <v>2111.25</v>
      </c>
      <c r="I71" s="55">
        <f>I72+I73+I74+I75+I76+I77+I78+I79+I80+I81+I82+I83</f>
        <v>167070.54999999999</v>
      </c>
      <c r="J71" s="41"/>
      <c r="K71" s="41"/>
      <c r="L71" s="41"/>
      <c r="M71" s="41"/>
      <c r="N71" s="41"/>
      <c r="O71" s="13"/>
    </row>
    <row r="72" spans="1:15" ht="11.45" customHeight="1">
      <c r="A72" s="12"/>
      <c r="B72" s="8" t="s">
        <v>40</v>
      </c>
      <c r="C72" s="7">
        <v>4761.8999999999996</v>
      </c>
      <c r="D72" s="7">
        <v>432.9</v>
      </c>
      <c r="E72" s="7">
        <v>4761.8999999999996</v>
      </c>
      <c r="F72" s="7">
        <v>432.9</v>
      </c>
      <c r="G72" s="7">
        <v>216.45</v>
      </c>
      <c r="H72" s="36">
        <v>216.45</v>
      </c>
      <c r="I72" s="35">
        <f>SUM(C72:H72)</f>
        <v>10822.5</v>
      </c>
      <c r="J72" s="5"/>
      <c r="K72" s="5"/>
      <c r="L72" s="5"/>
      <c r="M72" s="5"/>
      <c r="N72" s="5"/>
      <c r="O72" s="51"/>
    </row>
    <row r="73" spans="1:15" ht="11.45" customHeight="1">
      <c r="A73" s="8"/>
      <c r="B73" s="8" t="s">
        <v>39</v>
      </c>
      <c r="C73" s="7"/>
      <c r="D73" s="8"/>
      <c r="E73" s="7"/>
      <c r="F73" s="7"/>
      <c r="G73" s="7"/>
      <c r="H73" s="36">
        <v>1820</v>
      </c>
      <c r="I73" s="35">
        <f>SUM(C73:H73)</f>
        <v>1820</v>
      </c>
      <c r="J73" s="4"/>
      <c r="K73" s="5"/>
      <c r="L73" s="5"/>
      <c r="M73" s="5"/>
      <c r="N73" s="5"/>
      <c r="O73" s="51"/>
    </row>
    <row r="74" spans="1:15" ht="11.45" customHeight="1">
      <c r="A74" s="8"/>
      <c r="B74" s="8" t="s">
        <v>38</v>
      </c>
      <c r="C74" s="7"/>
      <c r="D74" s="7"/>
      <c r="E74" s="7"/>
      <c r="F74" s="7"/>
      <c r="G74" s="7">
        <v>0.02</v>
      </c>
      <c r="H74" s="19"/>
      <c r="I74" s="35">
        <f>SUM(C74:H74)</f>
        <v>0.02</v>
      </c>
      <c r="J74" s="5"/>
      <c r="K74" s="5"/>
      <c r="L74" s="5"/>
      <c r="M74" s="5"/>
      <c r="N74" s="5"/>
      <c r="O74" s="51"/>
    </row>
    <row r="75" spans="1:15" ht="11.45" customHeight="1">
      <c r="A75" s="8"/>
      <c r="B75" s="8" t="s">
        <v>37</v>
      </c>
      <c r="C75" s="7"/>
      <c r="D75" s="7"/>
      <c r="E75" s="7"/>
      <c r="F75" s="7">
        <v>33835.199999999997</v>
      </c>
      <c r="G75" s="7"/>
      <c r="H75" s="19"/>
      <c r="I75" s="35">
        <f>SUM(C75:H75)</f>
        <v>33835.199999999997</v>
      </c>
      <c r="J75" s="5"/>
      <c r="K75" s="5"/>
      <c r="L75" s="5"/>
      <c r="M75" s="5"/>
      <c r="N75" s="5"/>
      <c r="O75" s="51"/>
    </row>
    <row r="76" spans="1:15" ht="11.45" customHeight="1">
      <c r="A76" s="8"/>
      <c r="B76" s="8" t="s">
        <v>36</v>
      </c>
      <c r="C76" s="7"/>
      <c r="D76" s="7"/>
      <c r="E76" s="7"/>
      <c r="F76" s="7">
        <v>25405.8</v>
      </c>
      <c r="G76" s="7">
        <v>2290</v>
      </c>
      <c r="H76" s="36"/>
      <c r="I76" s="35">
        <f>SUM(C76:H76)</f>
        <v>27695.8</v>
      </c>
      <c r="J76" s="4"/>
      <c r="K76" s="4"/>
      <c r="L76" s="5"/>
      <c r="M76" s="5"/>
      <c r="N76" s="5"/>
      <c r="O76" s="51"/>
    </row>
    <row r="77" spans="1:15" ht="11.45" customHeight="1">
      <c r="A77" s="8"/>
      <c r="B77" s="8" t="s">
        <v>35</v>
      </c>
      <c r="C77" s="7"/>
      <c r="D77" s="7"/>
      <c r="E77" s="7"/>
      <c r="F77" s="7">
        <v>3047.15</v>
      </c>
      <c r="G77" s="7"/>
      <c r="H77" s="19"/>
      <c r="I77" s="35">
        <f>SUM(C77:H77)</f>
        <v>3047.15</v>
      </c>
      <c r="J77" s="5"/>
      <c r="K77" s="4"/>
      <c r="L77" s="5"/>
      <c r="M77" s="5"/>
      <c r="N77" s="4"/>
      <c r="O77" s="51"/>
    </row>
    <row r="78" spans="1:15" ht="11.45" customHeight="1">
      <c r="A78" s="8"/>
      <c r="B78" s="8" t="s">
        <v>34</v>
      </c>
      <c r="C78" s="7"/>
      <c r="D78" s="7"/>
      <c r="E78" s="7"/>
      <c r="F78" s="7">
        <v>1158.18</v>
      </c>
      <c r="G78" s="7"/>
      <c r="H78" s="19"/>
      <c r="I78" s="35">
        <f>SUM(C78:H78)</f>
        <v>1158.18</v>
      </c>
      <c r="J78" s="4"/>
      <c r="K78" s="4"/>
      <c r="L78" s="5"/>
      <c r="M78" s="5"/>
      <c r="N78" s="4"/>
      <c r="O78" s="51"/>
    </row>
    <row r="79" spans="1:15" ht="11.45" customHeight="1">
      <c r="A79" s="8"/>
      <c r="B79" s="8" t="s">
        <v>33</v>
      </c>
      <c r="C79" s="7"/>
      <c r="D79" s="7"/>
      <c r="E79" s="7"/>
      <c r="F79" s="7">
        <v>445.5</v>
      </c>
      <c r="G79" s="7"/>
      <c r="H79" s="19"/>
      <c r="I79" s="35">
        <f>SUM(C79:H79)</f>
        <v>445.5</v>
      </c>
      <c r="J79" s="4"/>
      <c r="K79" s="4"/>
      <c r="L79" s="5"/>
      <c r="M79" s="5"/>
      <c r="N79" s="4"/>
      <c r="O79" s="51"/>
    </row>
    <row r="80" spans="1:15" ht="11.45" customHeight="1">
      <c r="A80" s="8"/>
      <c r="B80" s="8" t="s">
        <v>32</v>
      </c>
      <c r="C80" s="7"/>
      <c r="D80" s="7"/>
      <c r="E80" s="7"/>
      <c r="F80" s="7">
        <v>45890</v>
      </c>
      <c r="G80" s="7"/>
      <c r="H80" s="19"/>
      <c r="I80" s="35">
        <f>SUM(C80:H80)</f>
        <v>45890</v>
      </c>
      <c r="J80" s="4"/>
      <c r="K80" s="4"/>
      <c r="L80" s="5"/>
      <c r="M80" s="5"/>
      <c r="N80" s="4"/>
      <c r="O80" s="51"/>
    </row>
    <row r="81" spans="1:15" ht="11.45" customHeight="1">
      <c r="A81" s="8"/>
      <c r="B81" s="8" t="s">
        <v>31</v>
      </c>
      <c r="C81" s="7"/>
      <c r="D81" s="8"/>
      <c r="E81" s="7">
        <v>300</v>
      </c>
      <c r="F81" s="7"/>
      <c r="G81" s="7">
        <v>700</v>
      </c>
      <c r="H81" s="36"/>
      <c r="I81" s="35">
        <f>SUM(C81:H81)</f>
        <v>1000</v>
      </c>
      <c r="J81" s="4"/>
      <c r="K81" s="4"/>
      <c r="L81" s="5"/>
      <c r="M81" s="5"/>
      <c r="N81" s="4"/>
      <c r="O81" s="51"/>
    </row>
    <row r="82" spans="1:15" ht="11.45" customHeight="1">
      <c r="A82" s="8"/>
      <c r="B82" s="8" t="s">
        <v>30</v>
      </c>
      <c r="C82" s="8"/>
      <c r="D82" s="8"/>
      <c r="E82" s="7"/>
      <c r="F82" s="7"/>
      <c r="G82" s="7">
        <v>4300</v>
      </c>
      <c r="H82" s="19"/>
      <c r="I82" s="35">
        <f>SUM(C82:H82)</f>
        <v>4300</v>
      </c>
      <c r="J82" s="4"/>
      <c r="K82" s="4"/>
      <c r="L82" s="5"/>
      <c r="M82" s="4"/>
      <c r="N82" s="4"/>
      <c r="O82" s="51"/>
    </row>
    <row r="83" spans="1:15" ht="11.45" customHeight="1">
      <c r="A83" s="8"/>
      <c r="B83" s="8" t="s">
        <v>29</v>
      </c>
      <c r="C83" s="8"/>
      <c r="D83" s="8"/>
      <c r="E83" s="8"/>
      <c r="F83" s="8"/>
      <c r="G83" s="7">
        <v>36981.4</v>
      </c>
      <c r="H83" s="36">
        <v>74.8</v>
      </c>
      <c r="I83" s="35">
        <f>SUM(C83:H83)</f>
        <v>37056.200000000004</v>
      </c>
      <c r="J83" s="4"/>
      <c r="K83" s="5"/>
      <c r="L83" s="5"/>
      <c r="M83" s="4"/>
      <c r="N83" s="4"/>
      <c r="O83" s="51"/>
    </row>
    <row r="84" spans="1:15" ht="11.45" customHeight="1">
      <c r="A84" s="54"/>
      <c r="B84" s="54"/>
      <c r="C84" s="54"/>
      <c r="D84" s="54"/>
      <c r="E84" s="54"/>
      <c r="F84" s="54"/>
      <c r="G84" s="53"/>
      <c r="H84" s="11"/>
      <c r="I84" s="52"/>
      <c r="J84" s="4"/>
      <c r="K84" s="5"/>
      <c r="L84" s="5"/>
      <c r="M84" s="5"/>
      <c r="N84" s="4"/>
      <c r="O84" s="51"/>
    </row>
    <row r="85" spans="1:15" ht="11.45" customHeight="1">
      <c r="A85" s="50"/>
      <c r="B85" s="49" t="s">
        <v>28</v>
      </c>
      <c r="C85" s="48">
        <f>C19+C39+C40+C48+C50+C61+C71+C49</f>
        <v>36822.660000000003</v>
      </c>
      <c r="D85" s="48">
        <f>D19+D31+D39+D40+D48+D49+D50+D61+D71</f>
        <v>100333.55</v>
      </c>
      <c r="E85" s="48">
        <f>E19+E31+E39+E40+E48+E49+E61+E71+E50+E28</f>
        <v>133981.85999999999</v>
      </c>
      <c r="F85" s="48">
        <f>F19+F31+F39+F40+F48+F50+F61+F71+F49</f>
        <v>182658.11999999997</v>
      </c>
      <c r="G85" s="48">
        <f>G19+G31+G39+G40+G48+G50+G61+G71+G49</f>
        <v>147503.55000000002</v>
      </c>
      <c r="H85" s="47">
        <f>H19+H28+H31+H39+H40+H49+H50+H61+H71+H48</f>
        <v>125084.34</v>
      </c>
      <c r="I85" s="46">
        <f>SUM(C85:H85)</f>
        <v>726384.08</v>
      </c>
      <c r="J85" s="41"/>
      <c r="K85" s="41"/>
      <c r="L85" s="41"/>
      <c r="M85" s="41"/>
      <c r="N85" s="41"/>
      <c r="O85" s="41"/>
    </row>
    <row r="86" spans="1:15" ht="11.45" customHeight="1">
      <c r="A86" s="45"/>
      <c r="B86" s="40" t="s">
        <v>27</v>
      </c>
      <c r="C86" s="44"/>
      <c r="D86" s="44"/>
      <c r="E86" s="44"/>
      <c r="F86" s="44"/>
      <c r="G86" s="44"/>
      <c r="H86" s="43"/>
      <c r="I86" s="42"/>
      <c r="J86" s="41"/>
      <c r="K86" s="41"/>
      <c r="L86" s="41"/>
      <c r="M86" s="41"/>
      <c r="N86" s="41"/>
      <c r="O86" s="41"/>
    </row>
    <row r="87" spans="1:15" ht="11.45" customHeight="1">
      <c r="A87" s="28"/>
      <c r="B87" s="40" t="s">
        <v>26</v>
      </c>
      <c r="C87" s="28"/>
      <c r="D87" s="28"/>
      <c r="E87" s="28"/>
      <c r="F87" s="28"/>
      <c r="G87" s="28"/>
      <c r="H87" s="39"/>
      <c r="I87" s="38"/>
      <c r="J87" s="4"/>
      <c r="K87" s="4"/>
      <c r="L87" s="4"/>
      <c r="M87" s="4"/>
      <c r="N87" s="4"/>
      <c r="O87" s="37"/>
    </row>
    <row r="88" spans="1:15" ht="11.45" customHeight="1">
      <c r="A88" s="8">
        <v>1</v>
      </c>
      <c r="B88" s="8" t="s">
        <v>25</v>
      </c>
      <c r="C88" s="8">
        <v>86026.04</v>
      </c>
      <c r="D88" s="8">
        <v>90017.24</v>
      </c>
      <c r="E88" s="8">
        <v>81177.09</v>
      </c>
      <c r="F88" s="7">
        <v>94628.54</v>
      </c>
      <c r="G88" s="7">
        <v>84510.3</v>
      </c>
      <c r="H88" s="36">
        <v>90480.17</v>
      </c>
      <c r="I88" s="18">
        <v>526839.38</v>
      </c>
      <c r="J88" s="4"/>
      <c r="K88" s="5"/>
      <c r="L88" s="4"/>
      <c r="M88" s="4"/>
      <c r="N88" s="4"/>
      <c r="O88" s="37"/>
    </row>
    <row r="89" spans="1:15" ht="11.45" customHeight="1">
      <c r="A89" s="8">
        <v>2</v>
      </c>
      <c r="B89" s="8" t="s">
        <v>24</v>
      </c>
      <c r="C89" s="7">
        <v>84319.99</v>
      </c>
      <c r="D89" s="8">
        <v>88536.36</v>
      </c>
      <c r="E89" s="7">
        <v>102693.27</v>
      </c>
      <c r="F89" s="7">
        <v>81996.210000000006</v>
      </c>
      <c r="G89" s="7">
        <v>87373.3</v>
      </c>
      <c r="H89" s="36">
        <v>59984.37</v>
      </c>
      <c r="I89" s="18">
        <v>504903.5</v>
      </c>
      <c r="J89" s="5"/>
      <c r="K89" s="4"/>
      <c r="L89" s="4"/>
      <c r="M89" s="5"/>
      <c r="N89" s="4"/>
      <c r="O89" s="37"/>
    </row>
    <row r="90" spans="1:15" ht="11.45" customHeight="1">
      <c r="A90" s="8">
        <v>3</v>
      </c>
      <c r="B90" s="8" t="s">
        <v>23</v>
      </c>
      <c r="C90" s="7">
        <v>263875.73</v>
      </c>
      <c r="D90" s="8">
        <v>324191.37</v>
      </c>
      <c r="E90" s="8">
        <v>399887.71</v>
      </c>
      <c r="F90" s="7">
        <v>402788.66</v>
      </c>
      <c r="G90" s="8">
        <v>155765.14000000001</v>
      </c>
      <c r="H90" s="36">
        <v>135099.31</v>
      </c>
      <c r="I90" s="35">
        <v>1681607.92</v>
      </c>
      <c r="J90" s="5"/>
      <c r="K90" s="4"/>
      <c r="L90" s="5"/>
      <c r="M90" s="5"/>
      <c r="N90" s="4"/>
      <c r="O90" s="37"/>
    </row>
    <row r="91" spans="1:15" ht="11.45" customHeight="1">
      <c r="A91" s="8">
        <v>4</v>
      </c>
      <c r="B91" s="8" t="s">
        <v>22</v>
      </c>
      <c r="C91" s="7"/>
      <c r="D91" s="7">
        <v>0</v>
      </c>
      <c r="E91" s="7">
        <v>23587.5</v>
      </c>
      <c r="F91" s="7">
        <v>11793.75</v>
      </c>
      <c r="G91" s="7">
        <v>11793.75</v>
      </c>
      <c r="H91" s="36">
        <v>11793.75</v>
      </c>
      <c r="I91" s="35">
        <v>58968.75</v>
      </c>
      <c r="J91" s="5"/>
      <c r="K91" s="5"/>
      <c r="L91" s="5"/>
      <c r="M91" s="5"/>
      <c r="N91" s="5"/>
      <c r="O91" s="13"/>
    </row>
    <row r="92" spans="1:15" ht="11.45" customHeight="1">
      <c r="A92" s="8">
        <v>5</v>
      </c>
      <c r="B92" s="8" t="s">
        <v>21</v>
      </c>
      <c r="C92" s="7"/>
      <c r="D92" s="7">
        <v>12090</v>
      </c>
      <c r="E92" s="7">
        <v>6045</v>
      </c>
      <c r="F92" s="7">
        <v>6045</v>
      </c>
      <c r="G92" s="7">
        <v>0</v>
      </c>
      <c r="H92" s="36">
        <v>6045</v>
      </c>
      <c r="I92" s="35">
        <v>30225</v>
      </c>
      <c r="J92" s="5"/>
      <c r="K92" s="5"/>
      <c r="L92" s="5"/>
      <c r="M92" s="5"/>
      <c r="N92" s="5"/>
      <c r="O92" s="13"/>
    </row>
    <row r="93" spans="1:15" ht="11.45" customHeight="1">
      <c r="A93" s="34"/>
      <c r="B93" s="33" t="s">
        <v>20</v>
      </c>
      <c r="C93" s="32">
        <f>SUM(C88:C92)</f>
        <v>434221.76</v>
      </c>
      <c r="D93" s="32">
        <f>SUM(D88:D92)</f>
        <v>514834.97</v>
      </c>
      <c r="E93" s="32">
        <f>SUM(E88:E92)</f>
        <v>613390.57000000007</v>
      </c>
      <c r="F93" s="31">
        <f>SUM(F88:F92)</f>
        <v>597252.15999999992</v>
      </c>
      <c r="G93" s="31">
        <f>SUM(G88:G92)</f>
        <v>339442.49</v>
      </c>
      <c r="H93" s="30">
        <f>SUM(H88:H92)</f>
        <v>303402.59999999998</v>
      </c>
      <c r="I93" s="29">
        <v>2802544.55</v>
      </c>
      <c r="J93" s="14"/>
      <c r="K93" s="14"/>
      <c r="L93" s="14"/>
      <c r="M93" s="14"/>
      <c r="N93" s="14"/>
      <c r="O93" s="10"/>
    </row>
    <row r="94" spans="1:15" ht="11.45" customHeight="1">
      <c r="A94" s="28"/>
      <c r="B94" s="27" t="s">
        <v>19</v>
      </c>
      <c r="C94" s="26">
        <f>C85+C93</f>
        <v>471044.42000000004</v>
      </c>
      <c r="D94" s="26">
        <f>D85+D93</f>
        <v>615168.52</v>
      </c>
      <c r="E94" s="26">
        <f>E85+E93</f>
        <v>747372.43</v>
      </c>
      <c r="F94" s="26">
        <f>F85+F93</f>
        <v>779910.27999999991</v>
      </c>
      <c r="G94" s="25">
        <f>G85+G93</f>
        <v>486946.04000000004</v>
      </c>
      <c r="H94" s="24">
        <f>H85+H93</f>
        <v>428486.93999999994</v>
      </c>
      <c r="I94" s="23">
        <f>I85+I93</f>
        <v>3528928.63</v>
      </c>
      <c r="J94" s="21"/>
      <c r="K94" s="21"/>
      <c r="L94" s="21"/>
      <c r="M94" s="22"/>
      <c r="N94" s="21"/>
      <c r="O94" s="20"/>
    </row>
    <row r="95" spans="1:15" ht="11.45" customHeight="1">
      <c r="A95" s="8"/>
      <c r="B95" s="8" t="s">
        <v>18</v>
      </c>
      <c r="C95" s="8" t="s">
        <v>17</v>
      </c>
      <c r="D95" s="8" t="s">
        <v>16</v>
      </c>
      <c r="E95" s="8" t="s">
        <v>15</v>
      </c>
      <c r="F95" s="8" t="s">
        <v>14</v>
      </c>
      <c r="G95" s="8" t="s">
        <v>13</v>
      </c>
      <c r="H95" s="19" t="s">
        <v>12</v>
      </c>
      <c r="I95" s="18" t="s">
        <v>11</v>
      </c>
      <c r="J95" s="4"/>
      <c r="K95" s="4"/>
      <c r="L95" s="4"/>
      <c r="M95" s="4"/>
      <c r="N95" s="4"/>
      <c r="O95" s="10"/>
    </row>
    <row r="96" spans="1:15" ht="11.45" customHeight="1">
      <c r="A96" s="8" t="s">
        <v>6</v>
      </c>
      <c r="B96" s="8"/>
      <c r="C96" s="17">
        <f>C17-C94</f>
        <v>72123.029999999912</v>
      </c>
      <c r="D96" s="12">
        <f>D17-D94</f>
        <v>157979.82999999996</v>
      </c>
      <c r="E96" s="17">
        <f>E17-E94</f>
        <v>162637.72999999975</v>
      </c>
      <c r="F96" s="12">
        <f>F17-F94</f>
        <v>100551.42000000016</v>
      </c>
      <c r="G96" s="12">
        <f>G17-G94</f>
        <v>82231.420000000042</v>
      </c>
      <c r="H96" s="16">
        <f>H17-H94</f>
        <v>54508.110000000044</v>
      </c>
      <c r="I96" s="15">
        <f>I17-I94</f>
        <v>54508.109999999404</v>
      </c>
      <c r="J96" s="14"/>
      <c r="K96" s="14"/>
      <c r="L96" s="14"/>
      <c r="M96" s="14"/>
      <c r="N96" s="14"/>
      <c r="O96" s="13"/>
    </row>
    <row r="97" spans="1:15" ht="11.45" customHeight="1">
      <c r="A97" s="12" t="s">
        <v>10</v>
      </c>
      <c r="B97" s="8"/>
      <c r="C97" s="8"/>
      <c r="D97" s="8"/>
      <c r="E97" s="8"/>
      <c r="F97" s="8"/>
      <c r="G97" s="8"/>
      <c r="H97" s="8"/>
      <c r="I97" s="11"/>
      <c r="J97" s="4"/>
      <c r="K97" s="4"/>
      <c r="L97" s="4"/>
      <c r="M97" s="4"/>
      <c r="N97" s="4"/>
      <c r="O97" s="10"/>
    </row>
    <row r="98" spans="1:15" ht="11.45" customHeight="1">
      <c r="A98" s="8"/>
      <c r="B98" s="8" t="s">
        <v>9</v>
      </c>
      <c r="C98" s="8">
        <v>72307.509999999995</v>
      </c>
      <c r="D98" s="8">
        <v>157565.46</v>
      </c>
      <c r="E98" s="8">
        <v>161952.16</v>
      </c>
      <c r="F98" s="8">
        <v>98786.65</v>
      </c>
      <c r="G98" s="8">
        <v>81527.09</v>
      </c>
      <c r="H98" s="8">
        <v>54632.58</v>
      </c>
      <c r="I98" s="9"/>
      <c r="J98" s="4"/>
      <c r="K98" s="4"/>
      <c r="L98" s="4"/>
      <c r="M98" s="4"/>
      <c r="N98" s="5"/>
      <c r="O98" s="5"/>
    </row>
    <row r="99" spans="1:15" ht="11.45" customHeight="1">
      <c r="A99" s="8"/>
      <c r="B99" s="8" t="s">
        <v>8</v>
      </c>
      <c r="C99" s="8">
        <v>24.89</v>
      </c>
      <c r="D99" s="8">
        <v>12.46</v>
      </c>
      <c r="E99" s="8">
        <v>12.46</v>
      </c>
      <c r="F99" s="7">
        <v>48.31</v>
      </c>
      <c r="G99" s="7">
        <v>48.31</v>
      </c>
      <c r="H99" s="7">
        <v>48.31</v>
      </c>
      <c r="I99" s="6"/>
      <c r="J99" s="5"/>
      <c r="K99" s="5"/>
      <c r="L99" s="4"/>
      <c r="M99" s="4"/>
      <c r="N99" s="5"/>
      <c r="O99" s="5"/>
    </row>
    <row r="100" spans="1:15" ht="11.45" customHeight="1">
      <c r="A100" s="8"/>
      <c r="B100" s="8" t="s">
        <v>7</v>
      </c>
      <c r="C100" s="7">
        <v>-209.37</v>
      </c>
      <c r="D100" s="8">
        <v>401.91</v>
      </c>
      <c r="E100" s="8">
        <v>673.11</v>
      </c>
      <c r="F100" s="8">
        <v>1716.46</v>
      </c>
      <c r="G100" s="7">
        <v>656.02</v>
      </c>
      <c r="H100" s="8">
        <v>-172.78</v>
      </c>
      <c r="I100" s="9"/>
      <c r="J100" s="4"/>
      <c r="K100" s="4"/>
      <c r="L100" s="5"/>
      <c r="M100" s="5"/>
      <c r="N100" s="5"/>
      <c r="O100" s="5"/>
    </row>
    <row r="101" spans="1:15" ht="11.45" customHeight="1">
      <c r="A101" s="8" t="s">
        <v>6</v>
      </c>
      <c r="B101" s="8" t="s">
        <v>5</v>
      </c>
      <c r="C101" s="7">
        <f>C98+C99+C100</f>
        <v>72123.03</v>
      </c>
      <c r="D101" s="8">
        <f>D98+D99+D100</f>
        <v>157979.82999999999</v>
      </c>
      <c r="E101" s="8">
        <f>E98+E99+E100</f>
        <v>162637.72999999998</v>
      </c>
      <c r="F101" s="7">
        <f>F98+F99+F100</f>
        <v>100551.42</v>
      </c>
      <c r="G101" s="8">
        <f>G98+G99+G100</f>
        <v>82231.42</v>
      </c>
      <c r="H101" s="7">
        <f>H98+H99+H100</f>
        <v>54508.11</v>
      </c>
      <c r="I101" s="6"/>
      <c r="J101" s="4"/>
      <c r="K101" s="4"/>
      <c r="L101" s="5"/>
      <c r="M101" s="5"/>
      <c r="N101" s="4"/>
      <c r="O101" s="4"/>
    </row>
    <row r="102" spans="1:15" ht="11.45" customHeight="1"/>
    <row r="103" spans="1:15" ht="11.45" customHeight="1"/>
    <row r="104" spans="1:15" ht="11.45" customHeight="1">
      <c r="B104" s="3" t="s">
        <v>4</v>
      </c>
      <c r="C104" s="2" t="s">
        <v>3</v>
      </c>
    </row>
    <row r="105" spans="1:15" ht="11.45" customHeight="1">
      <c r="B105" s="2"/>
      <c r="C105" s="2"/>
    </row>
    <row r="106" spans="1:15" ht="11.45" customHeight="1">
      <c r="B106" s="2" t="s">
        <v>2</v>
      </c>
      <c r="C106" s="2" t="s">
        <v>1</v>
      </c>
    </row>
    <row r="107" spans="1:15" ht="11.45" customHeight="1"/>
    <row r="108" spans="1:15" ht="11.45" customHeight="1">
      <c r="B108" s="1" t="s">
        <v>0</v>
      </c>
    </row>
  </sheetData>
  <pageMargins left="0.7" right="0.7" top="0.75" bottom="0.75" header="0.3" footer="0.3"/>
  <pageSetup paperSize="9" scale="94" orientation="portrait" verticalDpi="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>
      <selection activeCell="G23" sqref="G23"/>
    </sheetView>
  </sheetViews>
  <sheetFormatPr defaultRowHeight="12.75"/>
  <cols>
    <col min="1" max="1" width="3.42578125" customWidth="1"/>
    <col min="2" max="2" width="33.7109375" customWidth="1"/>
    <col min="3" max="3" width="10.85546875" customWidth="1"/>
    <col min="4" max="4" width="10.7109375" customWidth="1"/>
    <col min="5" max="5" width="11" customWidth="1"/>
    <col min="6" max="6" width="11.5703125" customWidth="1"/>
  </cols>
  <sheetData>
    <row r="1" spans="1:6" ht="11.45" customHeight="1">
      <c r="A1" s="144"/>
      <c r="B1" s="143" t="s">
        <v>248</v>
      </c>
      <c r="C1" s="143"/>
      <c r="D1" s="143"/>
      <c r="E1" s="143" t="s">
        <v>247</v>
      </c>
      <c r="F1" s="143"/>
    </row>
    <row r="2" spans="1:6" ht="11.45" customHeight="1">
      <c r="A2" s="210" t="s">
        <v>246</v>
      </c>
      <c r="B2" s="211"/>
      <c r="C2" s="210" t="s">
        <v>245</v>
      </c>
      <c r="D2" s="143"/>
      <c r="E2" s="143"/>
      <c r="F2" s="209"/>
    </row>
    <row r="3" spans="1:6" ht="11.45" customHeight="1">
      <c r="A3" s="85"/>
      <c r="B3" s="142" t="s">
        <v>189</v>
      </c>
      <c r="C3" s="85" t="s">
        <v>188</v>
      </c>
      <c r="D3" s="85" t="s">
        <v>188</v>
      </c>
      <c r="E3" s="140" t="s">
        <v>187</v>
      </c>
      <c r="F3" s="208" t="s">
        <v>186</v>
      </c>
    </row>
    <row r="4" spans="1:6" ht="11.45" customHeight="1">
      <c r="A4" s="85"/>
      <c r="B4" s="142"/>
      <c r="C4" s="85" t="s">
        <v>185</v>
      </c>
      <c r="D4" s="85" t="s">
        <v>184</v>
      </c>
      <c r="E4" s="140" t="s">
        <v>244</v>
      </c>
      <c r="F4" s="208" t="s">
        <v>243</v>
      </c>
    </row>
    <row r="5" spans="1:6" ht="11.45" customHeight="1">
      <c r="A5" s="139" t="s">
        <v>180</v>
      </c>
      <c r="B5" s="139" t="s">
        <v>179</v>
      </c>
      <c r="C5" s="139"/>
      <c r="D5" s="139"/>
      <c r="E5" s="138"/>
      <c r="F5" s="208"/>
    </row>
    <row r="6" spans="1:6" ht="11.45" customHeight="1">
      <c r="A6" s="85" t="s">
        <v>178</v>
      </c>
      <c r="B6" s="85" t="s">
        <v>242</v>
      </c>
      <c r="C6" s="82">
        <v>1649376</v>
      </c>
      <c r="D6" s="120">
        <v>137448</v>
      </c>
      <c r="E6" s="207">
        <f>D6*6</f>
        <v>824688</v>
      </c>
      <c r="F6" s="206">
        <v>672546.59</v>
      </c>
    </row>
    <row r="7" spans="1:6" ht="11.45" customHeight="1">
      <c r="A7" s="85" t="s">
        <v>176</v>
      </c>
      <c r="B7" s="85" t="s">
        <v>175</v>
      </c>
      <c r="C7" s="82">
        <v>2800</v>
      </c>
      <c r="D7" s="120">
        <v>233.3</v>
      </c>
      <c r="E7" s="207">
        <f>D7*6</f>
        <v>1399.8000000000002</v>
      </c>
      <c r="F7" s="206">
        <v>2800</v>
      </c>
    </row>
    <row r="8" spans="1:6" ht="11.45" customHeight="1" thickBot="1">
      <c r="A8" s="136"/>
      <c r="B8" s="135" t="s">
        <v>174</v>
      </c>
      <c r="C8" s="134">
        <f>C6+C7</f>
        <v>1652176</v>
      </c>
      <c r="D8" s="134">
        <f>SUM(D6:D7)</f>
        <v>137681.29999999999</v>
      </c>
      <c r="E8" s="205">
        <f>E6+E7</f>
        <v>826087.8</v>
      </c>
      <c r="F8" s="204">
        <f>SUM(F6:F7)</f>
        <v>675346.59</v>
      </c>
    </row>
    <row r="9" spans="1:6" ht="11.45" customHeight="1">
      <c r="A9" s="103"/>
      <c r="B9" s="133"/>
      <c r="C9" s="132"/>
      <c r="D9" s="132"/>
      <c r="E9" s="203"/>
      <c r="F9" s="202"/>
    </row>
    <row r="10" spans="1:6" ht="11.45" customHeight="1">
      <c r="A10" s="130" t="s">
        <v>173</v>
      </c>
      <c r="B10" s="129" t="s">
        <v>172</v>
      </c>
      <c r="C10" s="128"/>
      <c r="D10" s="128"/>
      <c r="E10" s="201"/>
      <c r="F10" s="200"/>
    </row>
    <row r="11" spans="1:6" ht="11.45" customHeight="1" thickBot="1">
      <c r="A11" s="115">
        <v>1</v>
      </c>
      <c r="B11" s="114" t="s">
        <v>95</v>
      </c>
      <c r="C11" s="113">
        <v>621000</v>
      </c>
      <c r="D11" s="113">
        <v>51750</v>
      </c>
      <c r="E11" s="188">
        <f>D11*6</f>
        <v>310500</v>
      </c>
      <c r="F11" s="187">
        <f>F12+F13+F14+F15+F16+F17</f>
        <v>243787</v>
      </c>
    </row>
    <row r="12" spans="1:6" ht="11.45" customHeight="1">
      <c r="A12" s="126" t="s">
        <v>57</v>
      </c>
      <c r="B12" s="111" t="s">
        <v>171</v>
      </c>
      <c r="C12" s="110"/>
      <c r="D12" s="110"/>
      <c r="E12" s="192"/>
      <c r="F12" s="191">
        <v>206635</v>
      </c>
    </row>
    <row r="13" spans="1:6" ht="11.45" customHeight="1">
      <c r="A13" s="109"/>
      <c r="B13" s="109" t="s">
        <v>87</v>
      </c>
      <c r="C13" s="87"/>
      <c r="D13" s="87"/>
      <c r="E13" s="176"/>
      <c r="F13" s="186">
        <v>22368</v>
      </c>
    </row>
    <row r="14" spans="1:6" ht="11.45" customHeight="1">
      <c r="A14" s="109" t="s">
        <v>55</v>
      </c>
      <c r="B14" s="109" t="s">
        <v>91</v>
      </c>
      <c r="C14" s="87"/>
      <c r="D14" s="87"/>
      <c r="E14" s="176"/>
      <c r="F14" s="175">
        <v>3910</v>
      </c>
    </row>
    <row r="15" spans="1:6" ht="11.45" customHeight="1">
      <c r="A15" s="109"/>
      <c r="B15" s="109" t="s">
        <v>87</v>
      </c>
      <c r="C15" s="87"/>
      <c r="D15" s="87"/>
      <c r="E15" s="176"/>
      <c r="F15" s="175">
        <v>584</v>
      </c>
    </row>
    <row r="16" spans="1:6" ht="11.45" customHeight="1">
      <c r="A16" s="109" t="s">
        <v>53</v>
      </c>
      <c r="B16" s="109" t="s">
        <v>90</v>
      </c>
      <c r="C16" s="87"/>
      <c r="D16" s="87"/>
      <c r="E16" s="176"/>
      <c r="F16" s="186">
        <v>9417</v>
      </c>
    </row>
    <row r="17" spans="1:6" ht="11.45" customHeight="1">
      <c r="A17" s="109"/>
      <c r="B17" s="109" t="s">
        <v>87</v>
      </c>
      <c r="C17" s="87"/>
      <c r="D17" s="87"/>
      <c r="E17" s="176"/>
      <c r="F17" s="186">
        <v>873</v>
      </c>
    </row>
    <row r="18" spans="1:6" ht="11.45" customHeight="1" thickBot="1">
      <c r="A18" s="115">
        <v>2</v>
      </c>
      <c r="B18" s="114" t="s">
        <v>89</v>
      </c>
      <c r="C18" s="113">
        <v>64608</v>
      </c>
      <c r="D18" s="113">
        <v>5384</v>
      </c>
      <c r="E18" s="188">
        <f>D18*6</f>
        <v>32304</v>
      </c>
      <c r="F18" s="187">
        <f>F19+F20</f>
        <v>10345</v>
      </c>
    </row>
    <row r="19" spans="1:6" ht="11.45" customHeight="1">
      <c r="A19" s="111"/>
      <c r="B19" s="111" t="s">
        <v>88</v>
      </c>
      <c r="C19" s="110"/>
      <c r="D19" s="110"/>
      <c r="E19" s="192"/>
      <c r="F19" s="191">
        <v>9000</v>
      </c>
    </row>
    <row r="20" spans="1:6" ht="11.45" customHeight="1">
      <c r="A20" s="109"/>
      <c r="B20" s="109" t="s">
        <v>87</v>
      </c>
      <c r="C20" s="87"/>
      <c r="D20" s="87"/>
      <c r="E20" s="176"/>
      <c r="F20" s="186">
        <v>1345</v>
      </c>
    </row>
    <row r="21" spans="1:6" ht="11.45" customHeight="1" thickBot="1">
      <c r="A21" s="115">
        <v>3</v>
      </c>
      <c r="B21" s="114" t="s">
        <v>86</v>
      </c>
      <c r="C21" s="113">
        <v>230376</v>
      </c>
      <c r="D21" s="113">
        <v>19198</v>
      </c>
      <c r="E21" s="188">
        <f>D21*6</f>
        <v>115188</v>
      </c>
      <c r="F21" s="187">
        <f>F23+F24+F25+F26+F27+F28</f>
        <v>90179.06</v>
      </c>
    </row>
    <row r="22" spans="1:6" ht="11.45" customHeight="1">
      <c r="A22" s="111"/>
      <c r="B22" s="111" t="s">
        <v>68</v>
      </c>
      <c r="C22" s="110"/>
      <c r="D22" s="110"/>
      <c r="E22" s="192"/>
      <c r="F22" s="197"/>
    </row>
    <row r="23" spans="1:6" ht="11.45" customHeight="1">
      <c r="A23" s="109"/>
      <c r="B23" s="109" t="s">
        <v>169</v>
      </c>
      <c r="C23" s="87"/>
      <c r="D23" s="87"/>
      <c r="E23" s="176"/>
      <c r="F23" s="175">
        <v>62473.599999999999</v>
      </c>
    </row>
    <row r="24" spans="1:6" ht="11.45" customHeight="1">
      <c r="A24" s="109"/>
      <c r="B24" s="109" t="s">
        <v>168</v>
      </c>
      <c r="C24" s="87"/>
      <c r="D24" s="87"/>
      <c r="E24" s="176"/>
      <c r="F24" s="175">
        <v>3453.36</v>
      </c>
    </row>
    <row r="25" spans="1:6" ht="11.45" customHeight="1">
      <c r="A25" s="109"/>
      <c r="B25" s="109" t="s">
        <v>83</v>
      </c>
      <c r="C25" s="87"/>
      <c r="D25" s="87"/>
      <c r="E25" s="176"/>
      <c r="F25" s="175">
        <v>578.65</v>
      </c>
    </row>
    <row r="26" spans="1:6" ht="11.45" customHeight="1">
      <c r="A26" s="118"/>
      <c r="B26" s="118" t="s">
        <v>167</v>
      </c>
      <c r="C26" s="117"/>
      <c r="D26" s="117"/>
      <c r="E26" s="184"/>
      <c r="F26" s="175">
        <v>8390.3799999999992</v>
      </c>
    </row>
    <row r="27" spans="1:6" ht="11.45" customHeight="1">
      <c r="A27" s="118"/>
      <c r="B27" s="118" t="s">
        <v>166</v>
      </c>
      <c r="C27" s="117"/>
      <c r="D27" s="117"/>
      <c r="E27" s="184"/>
      <c r="F27" s="175">
        <v>15283.07</v>
      </c>
    </row>
    <row r="28" spans="1:6" ht="11.45" customHeight="1">
      <c r="A28" s="118"/>
      <c r="B28" s="118"/>
      <c r="C28" s="117"/>
      <c r="D28" s="117"/>
      <c r="E28" s="184"/>
      <c r="F28" s="175"/>
    </row>
    <row r="29" spans="1:6" ht="11.45" customHeight="1" thickBot="1">
      <c r="A29" s="115">
        <v>4</v>
      </c>
      <c r="B29" s="114" t="s">
        <v>80</v>
      </c>
      <c r="C29" s="113">
        <v>15360</v>
      </c>
      <c r="D29" s="113">
        <v>1280</v>
      </c>
      <c r="E29" s="188">
        <f>D29*6</f>
        <v>7680</v>
      </c>
      <c r="F29" s="187">
        <v>10810</v>
      </c>
    </row>
    <row r="30" spans="1:6" ht="11.45" customHeight="1" thickBot="1">
      <c r="A30" s="125">
        <v>5</v>
      </c>
      <c r="B30" s="96" t="s">
        <v>79</v>
      </c>
      <c r="C30" s="94">
        <v>7200</v>
      </c>
      <c r="D30" s="94">
        <v>600</v>
      </c>
      <c r="E30" s="199">
        <f>D30*6</f>
        <v>3600</v>
      </c>
      <c r="F30" s="198">
        <f>F31+F32+F33+F35+F34</f>
        <v>2472.3199999999997</v>
      </c>
    </row>
    <row r="31" spans="1:6" ht="11.45" customHeight="1">
      <c r="A31" s="124"/>
      <c r="B31" s="111" t="s">
        <v>78</v>
      </c>
      <c r="C31" s="110"/>
      <c r="D31" s="110"/>
      <c r="E31" s="192"/>
      <c r="F31" s="175">
        <v>647</v>
      </c>
    </row>
    <row r="32" spans="1:6" ht="11.45" customHeight="1">
      <c r="A32" s="85"/>
      <c r="B32" s="109" t="s">
        <v>77</v>
      </c>
      <c r="C32" s="87"/>
      <c r="D32" s="87"/>
      <c r="E32" s="176"/>
      <c r="F32" s="175">
        <v>257.32</v>
      </c>
    </row>
    <row r="33" spans="1:6" ht="11.45" customHeight="1">
      <c r="A33" s="85"/>
      <c r="B33" s="109" t="s">
        <v>76</v>
      </c>
      <c r="C33" s="87"/>
      <c r="D33" s="87"/>
      <c r="E33" s="176"/>
      <c r="F33" s="175">
        <v>40</v>
      </c>
    </row>
    <row r="34" spans="1:6" ht="11.45" customHeight="1">
      <c r="A34" s="85"/>
      <c r="B34" s="109" t="s">
        <v>241</v>
      </c>
      <c r="C34" s="87"/>
      <c r="D34" s="87"/>
      <c r="E34" s="176"/>
      <c r="F34" s="186">
        <v>1400</v>
      </c>
    </row>
    <row r="35" spans="1:6" ht="11.45" customHeight="1">
      <c r="A35" s="107"/>
      <c r="B35" s="118" t="s">
        <v>73</v>
      </c>
      <c r="C35" s="117"/>
      <c r="D35" s="117"/>
      <c r="E35" s="184"/>
      <c r="F35" s="196">
        <v>128</v>
      </c>
    </row>
    <row r="36" spans="1:6" ht="11.45" customHeight="1" thickBot="1">
      <c r="A36" s="115">
        <v>6</v>
      </c>
      <c r="B36" s="114" t="s">
        <v>71</v>
      </c>
      <c r="C36" s="113">
        <v>288444</v>
      </c>
      <c r="D36" s="113">
        <v>24037</v>
      </c>
      <c r="E36" s="188">
        <f>D36*6</f>
        <v>144222</v>
      </c>
      <c r="F36" s="187">
        <v>132539.29</v>
      </c>
    </row>
    <row r="37" spans="1:6" ht="11.45" customHeight="1" thickBot="1">
      <c r="A37" s="125" t="s">
        <v>163</v>
      </c>
      <c r="B37" s="96" t="s">
        <v>70</v>
      </c>
      <c r="C37" s="94">
        <v>86400</v>
      </c>
      <c r="D37" s="94">
        <v>7200</v>
      </c>
      <c r="E37" s="199">
        <f>D37*6</f>
        <v>43200</v>
      </c>
      <c r="F37" s="198">
        <v>35794.959999999999</v>
      </c>
    </row>
    <row r="38" spans="1:6" ht="11.45" customHeight="1" thickBot="1">
      <c r="A38" s="125">
        <v>8</v>
      </c>
      <c r="B38" s="96" t="s">
        <v>162</v>
      </c>
      <c r="C38" s="94">
        <v>30000</v>
      </c>
      <c r="D38" s="94">
        <v>2500</v>
      </c>
      <c r="E38" s="199">
        <f>D38*6</f>
        <v>15000</v>
      </c>
      <c r="F38" s="198">
        <f>F40+F41+F42+F43+F44+F45+F46+F47+F48</f>
        <v>11963.9</v>
      </c>
    </row>
    <row r="39" spans="1:6" ht="11.45" customHeight="1">
      <c r="A39" s="124"/>
      <c r="B39" s="111" t="s">
        <v>68</v>
      </c>
      <c r="C39" s="110"/>
      <c r="D39" s="110"/>
      <c r="E39" s="192"/>
      <c r="F39" s="197"/>
    </row>
    <row r="40" spans="1:6" ht="11.45" customHeight="1">
      <c r="A40" s="85"/>
      <c r="B40" s="109" t="s">
        <v>161</v>
      </c>
      <c r="C40" s="87"/>
      <c r="D40" s="87"/>
      <c r="E40" s="176"/>
      <c r="F40" s="186">
        <v>3432.1</v>
      </c>
    </row>
    <row r="41" spans="1:6" ht="11.45" customHeight="1">
      <c r="A41" s="85"/>
      <c r="B41" s="109" t="s">
        <v>66</v>
      </c>
      <c r="C41" s="87"/>
      <c r="D41" s="87"/>
      <c r="E41" s="176"/>
      <c r="F41" s="186">
        <v>170.3</v>
      </c>
    </row>
    <row r="42" spans="1:6" ht="11.45" customHeight="1">
      <c r="A42" s="85"/>
      <c r="B42" s="109" t="s">
        <v>65</v>
      </c>
      <c r="C42" s="87"/>
      <c r="D42" s="87"/>
      <c r="E42" s="176"/>
      <c r="F42" s="186">
        <v>1037</v>
      </c>
    </row>
    <row r="43" spans="1:6" ht="11.45" customHeight="1">
      <c r="A43" s="85"/>
      <c r="B43" s="109" t="s">
        <v>63</v>
      </c>
      <c r="C43" s="87"/>
      <c r="D43" s="87"/>
      <c r="E43" s="176"/>
      <c r="F43" s="186">
        <v>1537</v>
      </c>
    </row>
    <row r="44" spans="1:6" ht="11.45" customHeight="1">
      <c r="A44" s="107"/>
      <c r="B44" s="118" t="s">
        <v>240</v>
      </c>
      <c r="C44" s="117"/>
      <c r="D44" s="117"/>
      <c r="E44" s="184"/>
      <c r="F44" s="196">
        <v>603.70000000000005</v>
      </c>
    </row>
    <row r="45" spans="1:6" ht="11.45" customHeight="1">
      <c r="A45" s="107"/>
      <c r="B45" s="66" t="s">
        <v>62</v>
      </c>
      <c r="C45" s="87"/>
      <c r="D45" s="87"/>
      <c r="E45" s="176"/>
      <c r="F45" s="175">
        <v>240</v>
      </c>
    </row>
    <row r="46" spans="1:6" ht="11.45" customHeight="1">
      <c r="A46" s="118"/>
      <c r="B46" s="8" t="s">
        <v>61</v>
      </c>
      <c r="C46" s="120"/>
      <c r="D46" s="120"/>
      <c r="E46" s="194"/>
      <c r="F46" s="175">
        <v>276</v>
      </c>
    </row>
    <row r="47" spans="1:6" ht="11.45" customHeight="1">
      <c r="A47" s="118"/>
      <c r="B47" s="8" t="s">
        <v>60</v>
      </c>
      <c r="C47" s="120"/>
      <c r="D47" s="120"/>
      <c r="E47" s="194"/>
      <c r="F47" s="175">
        <v>141</v>
      </c>
    </row>
    <row r="48" spans="1:6" ht="11.45" customHeight="1">
      <c r="A48" s="118"/>
      <c r="B48" s="8" t="s">
        <v>239</v>
      </c>
      <c r="C48" s="120"/>
      <c r="D48" s="120"/>
      <c r="E48" s="194"/>
      <c r="F48" s="195">
        <v>4526.8</v>
      </c>
    </row>
    <row r="49" spans="1:6" ht="11.45" customHeight="1">
      <c r="A49" s="118"/>
      <c r="B49" s="8"/>
      <c r="C49" s="120"/>
      <c r="D49" s="120"/>
      <c r="E49" s="194"/>
      <c r="F49" s="193"/>
    </row>
    <row r="50" spans="1:6" ht="11.45" customHeight="1" thickBot="1">
      <c r="A50" s="115">
        <v>9</v>
      </c>
      <c r="B50" s="114" t="s">
        <v>58</v>
      </c>
      <c r="C50" s="113">
        <v>58310</v>
      </c>
      <c r="D50" s="113">
        <v>4859</v>
      </c>
      <c r="E50" s="188">
        <f>D50*6</f>
        <v>29154</v>
      </c>
      <c r="F50" s="187">
        <f>F51+F56+F53+F54+F55+F59</f>
        <v>16172</v>
      </c>
    </row>
    <row r="51" spans="1:6" ht="11.45" customHeight="1">
      <c r="A51" s="111" t="s">
        <v>57</v>
      </c>
      <c r="B51" s="111" t="s">
        <v>56</v>
      </c>
      <c r="C51" s="110">
        <v>27205.9</v>
      </c>
      <c r="D51" s="110">
        <v>2267</v>
      </c>
      <c r="E51" s="192">
        <f>D51*6</f>
        <v>13602</v>
      </c>
      <c r="F51" s="191">
        <v>13602</v>
      </c>
    </row>
    <row r="52" spans="1:6" ht="11.45" customHeight="1">
      <c r="A52" s="109" t="s">
        <v>55</v>
      </c>
      <c r="B52" s="109" t="s">
        <v>150</v>
      </c>
      <c r="C52" s="87">
        <v>2500.1</v>
      </c>
      <c r="D52" s="87">
        <v>208</v>
      </c>
      <c r="E52" s="176">
        <f>D52*6</f>
        <v>1248</v>
      </c>
      <c r="F52" s="186"/>
    </row>
    <row r="53" spans="1:6" ht="11.45" customHeight="1">
      <c r="A53" s="109" t="s">
        <v>53</v>
      </c>
      <c r="B53" s="109" t="s">
        <v>52</v>
      </c>
      <c r="C53" s="87">
        <v>14000</v>
      </c>
      <c r="D53" s="87">
        <v>1166.7</v>
      </c>
      <c r="E53" s="176">
        <f>D53*6</f>
        <v>7000.2000000000007</v>
      </c>
      <c r="F53" s="186"/>
    </row>
    <row r="54" spans="1:6" ht="11.45" customHeight="1">
      <c r="A54" s="109" t="s">
        <v>51</v>
      </c>
      <c r="B54" s="109" t="s">
        <v>50</v>
      </c>
      <c r="C54" s="87">
        <v>3504</v>
      </c>
      <c r="D54" s="87">
        <v>292</v>
      </c>
      <c r="E54" s="176">
        <f>D54*6</f>
        <v>1752</v>
      </c>
      <c r="F54" s="186"/>
    </row>
    <row r="55" spans="1:6" ht="11.45" customHeight="1">
      <c r="A55" s="109" t="s">
        <v>49</v>
      </c>
      <c r="B55" s="109"/>
      <c r="C55" s="87">
        <v>0</v>
      </c>
      <c r="D55" s="87">
        <v>0</v>
      </c>
      <c r="E55" s="176">
        <v>0</v>
      </c>
      <c r="F55" s="186"/>
    </row>
    <row r="56" spans="1:6" ht="11.45" customHeight="1">
      <c r="A56" s="109" t="s">
        <v>47</v>
      </c>
      <c r="B56" s="109" t="s">
        <v>46</v>
      </c>
      <c r="C56" s="87">
        <v>4100</v>
      </c>
      <c r="D56" s="87">
        <v>342</v>
      </c>
      <c r="E56" s="176">
        <f>D56*6</f>
        <v>2052</v>
      </c>
      <c r="F56" s="186">
        <f>F57+F58</f>
        <v>2570</v>
      </c>
    </row>
    <row r="57" spans="1:6" ht="11.45" customHeight="1">
      <c r="A57" s="109"/>
      <c r="B57" s="109" t="s">
        <v>45</v>
      </c>
      <c r="C57" s="87"/>
      <c r="D57" s="87"/>
      <c r="E57" s="176"/>
      <c r="F57" s="190">
        <v>2500</v>
      </c>
    </row>
    <row r="58" spans="1:6" ht="11.45" customHeight="1">
      <c r="A58" s="109"/>
      <c r="B58" s="109" t="s">
        <v>44</v>
      </c>
      <c r="C58" s="87"/>
      <c r="D58" s="87"/>
      <c r="E58" s="176"/>
      <c r="F58" s="190">
        <v>70</v>
      </c>
    </row>
    <row r="59" spans="1:6" ht="11.45" customHeight="1">
      <c r="A59" s="118" t="s">
        <v>43</v>
      </c>
      <c r="B59" s="118" t="s">
        <v>238</v>
      </c>
      <c r="C59" s="117">
        <v>7000</v>
      </c>
      <c r="D59" s="117">
        <v>583.29999999999995</v>
      </c>
      <c r="E59" s="184">
        <f>D59*6</f>
        <v>3499.7999999999997</v>
      </c>
      <c r="F59" s="189"/>
    </row>
    <row r="60" spans="1:6" ht="11.45" customHeight="1" thickBot="1">
      <c r="A60" s="115">
        <v>10</v>
      </c>
      <c r="B60" s="114" t="s">
        <v>41</v>
      </c>
      <c r="C60" s="113">
        <v>45360</v>
      </c>
      <c r="D60" s="113">
        <v>3780</v>
      </c>
      <c r="E60" s="188">
        <f>D60*6</f>
        <v>22680</v>
      </c>
      <c r="F60" s="187">
        <f>F61+F62+F70+F63+F64+F69+F65+F66+F67+F68</f>
        <v>167070.54999999999</v>
      </c>
    </row>
    <row r="61" spans="1:6" ht="11.45" customHeight="1">
      <c r="A61" s="84" t="s">
        <v>6</v>
      </c>
      <c r="B61" s="109" t="s">
        <v>40</v>
      </c>
      <c r="C61" s="87"/>
      <c r="D61" s="87"/>
      <c r="E61" s="176"/>
      <c r="F61" s="186">
        <v>10822.5</v>
      </c>
    </row>
    <row r="62" spans="1:6" ht="11.45" customHeight="1">
      <c r="A62" s="84"/>
      <c r="B62" s="109" t="s">
        <v>39</v>
      </c>
      <c r="C62" s="87"/>
      <c r="D62" s="87"/>
      <c r="E62" s="176"/>
      <c r="F62" s="186">
        <v>1820</v>
      </c>
    </row>
    <row r="63" spans="1:6" ht="11.45" customHeight="1">
      <c r="A63" s="107"/>
      <c r="B63" s="109" t="s">
        <v>237</v>
      </c>
      <c r="C63" s="87"/>
      <c r="D63" s="87"/>
      <c r="E63" s="176"/>
      <c r="F63" s="186">
        <v>1000</v>
      </c>
    </row>
    <row r="64" spans="1:6" ht="11.45" customHeight="1">
      <c r="A64" s="107"/>
      <c r="B64" s="185" t="s">
        <v>30</v>
      </c>
      <c r="C64" s="117"/>
      <c r="D64" s="117"/>
      <c r="E64" s="184"/>
      <c r="F64" s="183">
        <v>4300</v>
      </c>
    </row>
    <row r="65" spans="1:6" ht="11.45" customHeight="1">
      <c r="A65" s="107"/>
      <c r="B65" s="182" t="s">
        <v>37</v>
      </c>
      <c r="C65" s="178"/>
      <c r="D65" s="178"/>
      <c r="E65" s="177"/>
      <c r="F65" s="181">
        <v>33835.199999999997</v>
      </c>
    </row>
    <row r="66" spans="1:6" ht="11.45" customHeight="1">
      <c r="A66" s="107"/>
      <c r="B66" s="182" t="s">
        <v>36</v>
      </c>
      <c r="C66" s="178"/>
      <c r="D66" s="178"/>
      <c r="E66" s="177"/>
      <c r="F66" s="181">
        <v>27695.8</v>
      </c>
    </row>
    <row r="67" spans="1:6" ht="11.45" customHeight="1">
      <c r="A67" s="107"/>
      <c r="B67" s="180" t="s">
        <v>236</v>
      </c>
      <c r="C67" s="178"/>
      <c r="D67" s="178"/>
      <c r="E67" s="177"/>
      <c r="F67" s="179">
        <v>4650.83</v>
      </c>
    </row>
    <row r="68" spans="1:6" ht="11.45" customHeight="1">
      <c r="A68" s="107"/>
      <c r="B68" s="180" t="s">
        <v>235</v>
      </c>
      <c r="C68" s="178"/>
      <c r="D68" s="178"/>
      <c r="E68" s="177"/>
      <c r="F68" s="179">
        <v>45890</v>
      </c>
    </row>
    <row r="69" spans="1:6" ht="11.45" customHeight="1">
      <c r="A69" s="107"/>
      <c r="B69" s="66" t="s">
        <v>234</v>
      </c>
      <c r="C69" s="178"/>
      <c r="D69" s="178"/>
      <c r="E69" s="177"/>
      <c r="F69" s="175">
        <v>37056.199999999997</v>
      </c>
    </row>
    <row r="70" spans="1:6" ht="11.45" customHeight="1">
      <c r="A70" s="107"/>
      <c r="B70" s="66" t="s">
        <v>38</v>
      </c>
      <c r="C70" s="87"/>
      <c r="D70" s="87"/>
      <c r="E70" s="176"/>
      <c r="F70" s="175">
        <v>0.02</v>
      </c>
    </row>
    <row r="71" spans="1:6" ht="11.45" customHeight="1" thickBot="1">
      <c r="A71" s="106"/>
      <c r="B71" s="174" t="s">
        <v>134</v>
      </c>
      <c r="C71" s="104">
        <f>C11+C18+C21+C29+C30+C36+C37+C38+C50+C60</f>
        <v>1447058</v>
      </c>
      <c r="D71" s="104">
        <f>D11+D18+D21+D29+D30+D36+D37+D38+D50+D60</f>
        <v>120588</v>
      </c>
      <c r="E71" s="173">
        <f>E11+E18+E21+E29+E30+E36+E37+E38+E50+E60</f>
        <v>723528</v>
      </c>
      <c r="F71" s="172">
        <f>F11+F18+F21+F29+F30+F36+F37+F38+F50+F60</f>
        <v>721134.08000000007</v>
      </c>
    </row>
    <row r="72" spans="1:6" ht="11.45" customHeight="1">
      <c r="A72" s="103"/>
      <c r="B72" s="102"/>
      <c r="C72" s="101"/>
      <c r="D72" s="101"/>
      <c r="E72" s="171"/>
      <c r="F72" s="170"/>
    </row>
    <row r="73" spans="1:6" ht="11.45" customHeight="1" thickBot="1">
      <c r="A73" s="99">
        <v>11</v>
      </c>
      <c r="B73" s="98" t="s">
        <v>133</v>
      </c>
      <c r="C73" s="97">
        <v>205116</v>
      </c>
      <c r="D73" s="97">
        <v>17093</v>
      </c>
      <c r="E73" s="169">
        <f>D73*6</f>
        <v>102558</v>
      </c>
      <c r="F73" s="168">
        <v>83378.61</v>
      </c>
    </row>
    <row r="76" spans="1:6">
      <c r="B76" s="2" t="s">
        <v>4</v>
      </c>
      <c r="C76" s="2"/>
      <c r="D76" s="2" t="s">
        <v>3</v>
      </c>
    </row>
    <row r="77" spans="1:6">
      <c r="B77" s="2"/>
      <c r="C77" s="2"/>
      <c r="D77" s="2"/>
    </row>
    <row r="78" spans="1:6">
      <c r="B78" s="2" t="s">
        <v>2</v>
      </c>
      <c r="C78" s="2"/>
      <c r="D78" s="2" t="s">
        <v>1</v>
      </c>
    </row>
    <row r="80" spans="1:6">
      <c r="B80" s="1" t="s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2011</vt:lpstr>
      <vt:lpstr>смета 2011</vt:lpstr>
      <vt:lpstr>отчет 2012</vt:lpstr>
      <vt:lpstr>смета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Ninja</dc:creator>
  <cp:lastModifiedBy>Ninja</cp:lastModifiedBy>
  <dcterms:created xsi:type="dcterms:W3CDTF">2012-08-01T08:44:39Z</dcterms:created>
  <dcterms:modified xsi:type="dcterms:W3CDTF">2012-08-01T08:52:42Z</dcterms:modified>
</cp:coreProperties>
</file>