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45"/>
  </bookViews>
  <sheets>
    <sheet name="2021" sheetId="1" r:id="rId1"/>
  </sheets>
  <definedNames>
    <definedName name="_xlnm.Print_Area" localSheetId="0">'2021'!$A$1:$J$45</definedName>
  </definedNames>
  <calcPr calcId="125725"/>
</workbook>
</file>

<file path=xl/calcChain.xml><?xml version="1.0" encoding="utf-8"?>
<calcChain xmlns="http://schemas.openxmlformats.org/spreadsheetml/2006/main">
  <c r="F44" i="1"/>
  <c r="E44"/>
  <c r="F43"/>
  <c r="E43"/>
  <c r="F42"/>
  <c r="E42"/>
  <c r="F41"/>
  <c r="E41"/>
  <c r="F39"/>
  <c r="E39"/>
  <c r="F38"/>
  <c r="E38"/>
  <c r="F37"/>
  <c r="E37"/>
  <c r="F35"/>
  <c r="E35"/>
  <c r="F34"/>
  <c r="E34"/>
  <c r="F26"/>
  <c r="E26"/>
  <c r="F24"/>
  <c r="F45" s="1"/>
  <c r="E24"/>
  <c r="F22"/>
  <c r="E22"/>
  <c r="F21"/>
  <c r="E21"/>
  <c r="F20"/>
  <c r="E20"/>
  <c r="G17"/>
  <c r="F17"/>
  <c r="E17"/>
  <c r="F16"/>
  <c r="E16"/>
  <c r="F14"/>
  <c r="E14"/>
  <c r="F12"/>
  <c r="E12"/>
  <c r="F11"/>
  <c r="E11"/>
  <c r="F10"/>
  <c r="E10"/>
  <c r="F9"/>
  <c r="E9"/>
  <c r="J19"/>
  <c r="J18"/>
  <c r="E45" l="1"/>
  <c r="G9"/>
  <c r="G10"/>
  <c r="G39"/>
  <c r="G19"/>
  <c r="G38"/>
  <c r="J38" s="1"/>
  <c r="J9" l="1"/>
  <c r="J10"/>
  <c r="G26"/>
  <c r="J26" s="1"/>
  <c r="G24"/>
  <c r="J24" s="1"/>
  <c r="G44"/>
  <c r="J44" s="1"/>
  <c r="G43"/>
  <c r="J43" s="1"/>
  <c r="G42"/>
  <c r="J42" s="1"/>
  <c r="G41"/>
  <c r="J41" s="1"/>
  <c r="J39"/>
  <c r="G37"/>
  <c r="J37" s="1"/>
  <c r="G35"/>
  <c r="J35" s="1"/>
  <c r="G34"/>
  <c r="J34" s="1"/>
  <c r="G22"/>
  <c r="J22" s="1"/>
  <c r="G21"/>
  <c r="J21" s="1"/>
  <c r="G20"/>
  <c r="J20" s="1"/>
  <c r="J17"/>
  <c r="G16"/>
  <c r="J16" s="1"/>
  <c r="G14"/>
  <c r="J14" s="1"/>
  <c r="G12"/>
  <c r="J12" s="1"/>
  <c r="G11"/>
  <c r="J11" s="1"/>
  <c r="G45" l="1"/>
</calcChain>
</file>

<file path=xl/sharedStrings.xml><?xml version="1.0" encoding="utf-8"?>
<sst xmlns="http://schemas.openxmlformats.org/spreadsheetml/2006/main" count="94" uniqueCount="73">
  <si>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</si>
  <si>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</si>
  <si>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</si>
  <si>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</si>
  <si>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</si>
  <si>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</si>
  <si>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</si>
  <si>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</si>
  <si>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</si>
  <si>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</si>
  <si>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</si>
  <si>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Снижение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</si>
  <si>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 xml:space="preserve">валка леса бензопилой, обрезка, сбор  и складирование сучьев, раскряжевка на 1 м сортимены, зачистка сучьев после раскряжевки, подноска и складирование  дров до 50 м, очистка мест рубок </t>
  </si>
  <si>
    <t>га</t>
  </si>
  <si>
    <t>Прочистка просек </t>
  </si>
  <si>
    <t>рубка хвороста неликвида, сбор, подноска и складирование хвороста</t>
  </si>
  <si>
    <t>км</t>
  </si>
  <si>
    <t>Прочистка и обновление противопожарных минерализованных полос</t>
  </si>
  <si>
    <t>перепашка минполос, уход за минполосами, скашивание травы на пожароопасных направлениях</t>
  </si>
  <si>
    <t>Информационное обеспечение деятельности в области пожарной безопасности в лесах </t>
  </si>
  <si>
    <t>наем пожарных сторожей, патрулирование по охране городских лесов от пожаров и лесонарушений</t>
  </si>
  <si>
    <t>ч/дни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</si>
  <si>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</si>
  <si>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доставка рабочих на работу, работа по охране городских лесов, оплата в праздничные и сверхурочные часы в пожароопасный период</t>
  </si>
  <si>
    <t>Выполнение работ по отводу лесосек</t>
  </si>
  <si>
    <t>Отвод лесосек </t>
  </si>
  <si>
    <t xml:space="preserve">прорубка визиров шириной 1м по заданному направлению       ( 0.4 км на 1 га), промер визиров стальной лентой, сплошной пересчет деревьев, изготовление и установка столбов
</t>
  </si>
  <si>
    <t>Профилактика возникновения очагов вредных организмов</t>
  </si>
  <si>
    <t>Планирование, обоснование и назначение санитарно-оздоровительных мероприятий и мероприятий по защите лесов</t>
  </si>
  <si>
    <t>Выполнение работ по лесному семеноводству</t>
  </si>
  <si>
    <t>Выращивание (производство) посадочного материала лесных растений (саженцев, сеянцев) Проведение агротехнических уходов за сеянцами и саженцами</t>
  </si>
  <si>
    <t>обработка ядохимикатами посевов</t>
  </si>
  <si>
    <r>
      <rPr>
        <b/>
        <sz val="14"/>
        <rFont val="Times New Roman"/>
        <family val="1"/>
        <charset val="204"/>
      </rPr>
      <t>Лох узколистный.</t>
    </r>
    <r>
      <rPr>
        <sz val="14"/>
        <rFont val="Times New Roman"/>
        <family val="1"/>
        <charset val="204"/>
      </rPr>
      <t xml:space="preserve"> Заготовка семян лесных растений. Сбор и обработка семян древесных пород на лесных участках</t>
    </r>
  </si>
  <si>
    <t>сбор сырья с растущих кустарников</t>
  </si>
  <si>
    <t>кг</t>
  </si>
  <si>
    <t>сбор сырья с растущих деревьев высотой свыше 5 м при средней урожайности ,% выхода семян 22% ,н. выр. 5,8 кг, сырья -22,7 кг, переработка семян акации белой</t>
  </si>
  <si>
    <r>
      <rPr>
        <b/>
        <sz val="14"/>
        <rFont val="Times New Roman"/>
        <family val="1"/>
        <charset val="204"/>
      </rPr>
      <t xml:space="preserve">Сосна крымская, акация белая, лох узколистный, дуб черешчатый. </t>
    </r>
    <r>
      <rPr>
        <sz val="14"/>
        <rFont val="Times New Roman"/>
        <family val="1"/>
        <charset val="204"/>
      </rPr>
      <t>Выращивание (производство) посадочного материала лесных растений (саженцев, сеянцев) Осуществление посева и посадки черенков </t>
    </r>
  </si>
  <si>
    <t>Осуществление лесовосстановления и лесоразведения</t>
  </si>
  <si>
    <t>Искусственное лесовосстановление. Механизированная обработка почвы в агрегате с лесным плугом в соответствии с проектом лесовосстановления</t>
  </si>
  <si>
    <t xml:space="preserve">перепашка  целинных и залежных земель пласта многолетних трав,трактор МТЗ_82 с плугом ПН-3-35,тяжелые почвы,длина 
гона до150м ,перепашка  пара,трактор МТЗ_82 с плугом ПН-3-35,тяжелые почвы,длина гона до150м, предпосевная подготовка, 2-х кратная культивация почвы ,трактор МТЗ-82 с БДМ-2,4-2Н ,тяжелая почва,длинна гона
до 150
</t>
  </si>
  <si>
    <t>Проведение агротехнического ухода за лесными культурами. Обработка почвы ручным способом </t>
  </si>
  <si>
    <r>
      <rPr>
        <u/>
        <sz val="14"/>
        <rFont val="Times New Roman"/>
        <family val="1"/>
        <charset val="204"/>
      </rPr>
      <t>сосна крымская - трехкратная</t>
    </r>
    <r>
      <rPr>
        <sz val="14"/>
        <rFont val="Times New Roman"/>
        <family val="1"/>
        <charset val="204"/>
      </rPr>
      <t xml:space="preserve"> ручная прополка сеянцев мотыгой на тяжелых почвах</t>
    </r>
  </si>
  <si>
    <t>Создание лесных культур. 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</si>
  <si>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 xml:space="preserve">выкопка железной лопатой сеянцев с корневой системой до 2.5 метров, выборка, сортировка, учет с увязкой в пучки, прикопка для временного хранения, выкопка саженцев лопатой из временной прикопки, выборка сеян цев с погрузкой на  транспортное средство, перевозка сеянцев к месту прикопки, прикопка двулетних сажен
цев для временного хранения, выкопка саженцев лопатой из временной прикопки, обмакивание корней сеянцев в глиняную болтушку, копка ямок для посадки деревьев вручную,посадка в подготовленные  ямки саженцев крупномера
</t>
  </si>
  <si>
    <t>Облесение нелесных земель в составе земель лесного фонда.  Механизированная обработка почвы в агрегате с лесным плугом в соответствии с проектом лесовосстановления </t>
  </si>
  <si>
    <t>предпосадочная  подготовка почвы трактор МТЗ-82</t>
  </si>
  <si>
    <t xml:space="preserve">дискование травяного покрова,трактор МТЗ-82,БДМ-2,4,длинна гона до 100м, перепашка  целинных земель,трактор МТЗ_82 с плугом ПН-3-35,тяжелые почвы,длина гона до100м,
2-х кратная культивация почвы, трактор МТЗ-82 с БДМ-2,4-2Н,тяжелая почва,длинна гона до100, Перепашка  пара,трактор МТЗ_82 с плугом ПН-3-35,тяжелые почвы, длина гона до100м
</t>
  </si>
  <si>
    <t>Проведение агротехнического ухода за лесными культурами. Ручное рыхление почвы и окучивание растений, рыхление около лунок тяпкой или окашивание в междурядьях косой или секором </t>
  </si>
  <si>
    <t xml:space="preserve">выкашивание травы и обрезка ветвей </t>
  </si>
  <si>
    <t>Комбинированное лесовосстановление. Проведение механизированного ухода культиватором лесным в агрегате с тракторами и уничтожение сорных культур 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</si>
  <si>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</si>
  <si>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</si>
  <si>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Содержание в чистоте территории города</t>
  </si>
  <si>
    <t>уборка мусора на территории городских лесов, вывоз мусора, изготовление лесной мебели</t>
  </si>
  <si>
    <t>м2</t>
  </si>
  <si>
    <t>скашивание амброзии на территории городских лесов</t>
  </si>
  <si>
    <t>ИТОГО</t>
  </si>
  <si>
    <t>лесопатологическое обследование</t>
  </si>
  <si>
    <t>сбор сырья растущих деревьев</t>
  </si>
  <si>
    <r>
      <rPr>
        <b/>
        <sz val="14"/>
        <rFont val="Times New Roman"/>
        <family val="1"/>
        <charset val="204"/>
      </rPr>
      <t>Акация белая</t>
    </r>
    <r>
      <rPr>
        <sz val="14"/>
        <rFont val="Times New Roman"/>
        <family val="1"/>
        <charset val="204"/>
      </rPr>
      <t>.
Заготовка семян лесных растений. Сбор и обработка семян древесных пород на лесных участках</t>
    </r>
  </si>
  <si>
    <r>
      <rPr>
        <b/>
        <sz val="14"/>
        <rFont val="Times New Roman"/>
        <family val="1"/>
        <charset val="204"/>
      </rPr>
      <t>Вяз (ильм).</t>
    </r>
    <r>
      <rPr>
        <sz val="14"/>
        <rFont val="Times New Roman"/>
        <family val="1"/>
        <charset val="204"/>
      </rPr>
      <t xml:space="preserve">
Заготовка семян лесных растений. Сбор и обработка семян древесных пород на лесных участках</t>
    </r>
  </si>
  <si>
    <t>4.</t>
  </si>
  <si>
    <t>2.</t>
  </si>
  <si>
    <t>3.</t>
  </si>
  <si>
    <t>5.</t>
  </si>
  <si>
    <t>6.</t>
  </si>
  <si>
    <t xml:space="preserve">к приказу комитета городского хозяйства администрации города Ставрополя </t>
  </si>
  <si>
    <t>от "___"__________2021 г. №_____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</si>
  <si>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муниципального бюджетного учреждения «Ставропольское городское лесничество» по использованию, охране, защите и воспроизводству городских лесов на 2021 год</t>
  </si>
  <si>
    <t>пятикратный уход за посевами вручную ,удаление ,сбор и вынос сорной растительности на расстояние до 50м при сильной засоренности, ручной полив с подноской воды на расстояние  41-80 м, подвозка цистеры с водой к месту  полива МТЗ-82, устройство 
гряд ручным способом с набрасывание земли из  междурядий, устройство борозд под посев семян
при глубине борозды до 3 см, посев семян руками в приготовленные борозды, поперечная маркировка гряд сеяльной доской, замачивание семян в водео, обработка семян 
кипятком, посев семян в бороздки  руками с заделкой семян</t>
  </si>
  <si>
    <t>Аккарицидная обработка территории урочища "Таманкая лесная дача", прилегающей к Комсомольскому пруду</t>
  </si>
  <si>
    <t>валка леса бензопилой, обрезка, сбор  и складирование сучьев, раскряжевка на 1 м сортимены, зачистка сучьев после раскряжевки, подноска и складирование  дров до 50 м, очистка мест рубок . Река Чла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</si>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</sst>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2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2" fillId="0" borderId="0" xfId="0" applyFont="1" applyFill="1" applyAlignment="1"/>
    <xf numFmtId="0" fontId="0" fillId="0" borderId="0" xfId="0" applyAlignment="1">
      <alignment vertical="center"/>
    </xf>
    <xf numFmtId="0" fontId="5" fillId="0" borderId="0" xfId="0" applyFont="1" applyAlignment="1"/>
    <xf numFmtId="3" fontId="5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10" fontId="5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T50"/>
  <sheetViews>
    <sheetView tabSelected="1" view="pageBreakPreview" topLeftCell="A7" zoomScale="61" zoomScaleNormal="60" zoomScaleSheetLayoutView="61" workbookViewId="0">
      <selection activeCell="D3" sqref="D3"/>
    </sheetView>
  </sheetViews>
  <sheetFormatPr defaultRowHeight="12.75"/>
  <cols>
    <col min="1" max="1" width="5.7109375" customWidth="1"/>
    <col min="2" max="2" width="25.7109375" customWidth="1"/>
    <col min="3" max="3" width="33.140625" customWidth="1"/>
    <col min="4" max="4" width="37.28515625" customWidth="1"/>
    <col min="5" max="7" width="21" customWidth="1"/>
    <col min="8" max="9" width="17.5703125" customWidth="1"/>
    <col min="10" max="10" width="20" customWidth="1"/>
    <col min="11" max="11" width="15.28515625" customWidth="1"/>
    <col min="18" max="18" width="40.7109375" customWidth="1"/>
    <col min="19" max="19" width="15" customWidth="1"/>
  </cols>
  <sheetData>
    <row r="1" spans="1:19" ht="25.5" customHeight="1">
      <c r="A1" s="52"/>
      <c r="H1" s="38" t="s">
        <v>72</v>
      </c>
      <c r="I1" s="38"/>
      <c r="J1" s="38"/>
    </row>
    <row r="2" spans="1:19" ht="3.75" hidden="1" customHeight="1">
      <c r="A2" s="53"/>
      <c r="B2" s="1"/>
      <c r="C2" s="1"/>
      <c r="D2" s="1"/>
      <c r="E2" s="2"/>
      <c r="F2" s="1"/>
      <c r="G2" s="1"/>
      <c r="H2" s="83" t="s">
        <v>66</v>
      </c>
      <c r="I2" s="83"/>
      <c r="J2" s="83"/>
      <c r="K2" s="1"/>
    </row>
    <row r="3" spans="1:19" ht="40.5" customHeight="1">
      <c r="A3" s="54"/>
      <c r="B3" s="3"/>
      <c r="C3" s="3"/>
      <c r="D3" s="3"/>
      <c r="E3" s="3"/>
      <c r="F3" s="3"/>
      <c r="G3" s="3"/>
      <c r="H3" s="83"/>
      <c r="I3" s="83"/>
      <c r="J3" s="83"/>
      <c r="K3" s="1"/>
    </row>
    <row r="4" spans="1:19" ht="25.5" customHeight="1">
      <c r="A4" s="55"/>
      <c r="B4" s="36"/>
      <c r="C4" s="36"/>
      <c r="D4" s="36"/>
      <c r="E4" s="36"/>
      <c r="F4" s="36"/>
      <c r="G4" s="36"/>
      <c r="H4" s="83" t="s">
        <v>67</v>
      </c>
      <c r="I4" s="83"/>
      <c r="J4" s="83"/>
      <c r="K4" s="1"/>
    </row>
    <row r="5" spans="1:19" ht="66" customHeight="1">
      <c r="A5" s="4"/>
      <c r="B5" s="132" t="s">
        <v>68</v>
      </c>
      <c r="C5" s="132"/>
      <c r="D5" s="132"/>
      <c r="E5" s="132"/>
      <c r="F5" s="132"/>
      <c r="G5" s="132"/>
      <c r="H5" s="132"/>
      <c r="I5" s="132"/>
      <c r="J5" s="132"/>
      <c r="K5" s="1"/>
    </row>
    <row r="6" spans="1:19" ht="77.25" customHeight="1">
      <c r="A6" s="5"/>
      <c r="B6" s="5"/>
      <c r="C6" s="5"/>
      <c r="D6" s="5"/>
      <c r="E6" s="5"/>
      <c r="F6" s="5"/>
      <c r="G6" s="5"/>
      <c r="H6" s="6"/>
      <c r="I6" s="7"/>
      <c r="J6" s="8"/>
      <c r="K6" s="1"/>
    </row>
    <row r="7" spans="1:19" ht="151.5" customHeight="1">
      <c r="A7" s="9" t="s">
        <v>0</v>
      </c>
      <c r="B7" s="9" t="s">
        <v>1</v>
      </c>
      <c r="C7" s="91" t="s">
        <v>2</v>
      </c>
      <c r="D7" s="92"/>
      <c r="E7" s="9" t="s">
        <v>3</v>
      </c>
      <c r="F7" s="9" t="s">
        <v>4</v>
      </c>
      <c r="G7" s="9" t="s">
        <v>5</v>
      </c>
      <c r="H7" s="10" t="s">
        <v>6</v>
      </c>
      <c r="I7" s="11" t="s">
        <v>7</v>
      </c>
      <c r="J7" s="9" t="s">
        <v>8</v>
      </c>
      <c r="K7" s="1"/>
    </row>
    <row r="8" spans="1:19" ht="23.25" customHeight="1">
      <c r="A8" s="31">
        <v>1</v>
      </c>
      <c r="B8" s="31">
        <v>2</v>
      </c>
      <c r="C8" s="31">
        <v>3</v>
      </c>
      <c r="D8" s="32">
        <v>4</v>
      </c>
      <c r="E8" s="71">
        <v>5</v>
      </c>
      <c r="F8" s="31">
        <v>6</v>
      </c>
      <c r="G8" s="31">
        <v>7</v>
      </c>
      <c r="H8" s="10">
        <v>8</v>
      </c>
      <c r="I8" s="72">
        <v>9</v>
      </c>
      <c r="J8" s="31">
        <v>10</v>
      </c>
      <c r="K8" s="1"/>
    </row>
    <row r="9" spans="1:19" ht="150.75" customHeight="1">
      <c r="A9" s="105" t="s">
        <v>9</v>
      </c>
      <c r="B9" s="101" t="s">
        <v>10</v>
      </c>
      <c r="C9" s="137" t="s">
        <v>11</v>
      </c>
      <c r="D9" s="60" t="s">
        <v>12</v>
      </c>
      <c r="E9" s="77">
        <f>1963111.13+17868.07</f>
        <v>1980979.2</v>
      </c>
      <c r="F9" s="77">
        <f>1695327.05+272722.64+144247.96+157897.85+39037+11333.86</f>
        <v>2320566.36</v>
      </c>
      <c r="G9" s="77">
        <f>E9+F9</f>
        <v>4301545.5599999996</v>
      </c>
      <c r="H9" s="73" t="s">
        <v>13</v>
      </c>
      <c r="I9" s="79">
        <v>130</v>
      </c>
      <c r="J9" s="80">
        <f>G9/I9</f>
        <v>33088.811999999998</v>
      </c>
      <c r="K9" s="1"/>
      <c r="S9" s="13"/>
    </row>
    <row r="10" spans="1:19" ht="155.25" customHeight="1">
      <c r="A10" s="107"/>
      <c r="B10" s="111"/>
      <c r="C10" s="138"/>
      <c r="D10" s="60" t="s">
        <v>71</v>
      </c>
      <c r="E10" s="77">
        <f>473102.87+4306.14</f>
        <v>477409.01</v>
      </c>
      <c r="F10" s="77">
        <f>35365.25+608.12+176.56</f>
        <v>36149.93</v>
      </c>
      <c r="G10" s="77">
        <f>E10+F10</f>
        <v>513558.94</v>
      </c>
      <c r="H10" s="73" t="s">
        <v>13</v>
      </c>
      <c r="I10" s="79">
        <v>20</v>
      </c>
      <c r="J10" s="80">
        <f>G10/I10</f>
        <v>25677.947</v>
      </c>
      <c r="K10" s="1"/>
      <c r="S10" s="61"/>
    </row>
    <row r="11" spans="1:19" ht="66" customHeight="1">
      <c r="A11" s="107"/>
      <c r="B11" s="111"/>
      <c r="C11" s="14" t="s">
        <v>14</v>
      </c>
      <c r="D11" s="15" t="s">
        <v>15</v>
      </c>
      <c r="E11" s="81">
        <f>189021.71+1720.46</f>
        <v>190742.16999999998</v>
      </c>
      <c r="F11" s="81">
        <f>166762.99+26826.71+14189.13+15531.82+3839.92+1114.87</f>
        <v>228265.44</v>
      </c>
      <c r="G11" s="81">
        <f t="shared" ref="G11:G44" si="0">E11+F11</f>
        <v>419007.61</v>
      </c>
      <c r="H11" s="78" t="s">
        <v>16</v>
      </c>
      <c r="I11" s="74">
        <v>2</v>
      </c>
      <c r="J11" s="75">
        <f>G11/I11</f>
        <v>209503.80499999999</v>
      </c>
      <c r="K11" s="1"/>
      <c r="S11" s="13"/>
    </row>
    <row r="12" spans="1:19" ht="12.75" customHeight="1">
      <c r="A12" s="107"/>
      <c r="B12" s="111"/>
      <c r="C12" s="103" t="s">
        <v>17</v>
      </c>
      <c r="D12" s="120" t="s">
        <v>18</v>
      </c>
      <c r="E12" s="117">
        <f>69079.96+628.76</f>
        <v>69708.72</v>
      </c>
      <c r="F12" s="117">
        <f>60945.28+9804.1+5185.57+5676.27+1403.34+407.44</f>
        <v>83422.000000000015</v>
      </c>
      <c r="G12" s="117">
        <f t="shared" si="0"/>
        <v>153130.72000000003</v>
      </c>
      <c r="H12" s="112" t="s">
        <v>16</v>
      </c>
      <c r="I12" s="108">
        <v>900</v>
      </c>
      <c r="J12" s="134">
        <f>G12/I12</f>
        <v>170.14524444444447</v>
      </c>
      <c r="K12" s="1"/>
      <c r="S12" s="84"/>
    </row>
    <row r="13" spans="1:19" ht="64.5" customHeight="1">
      <c r="A13" s="107"/>
      <c r="B13" s="111"/>
      <c r="C13" s="104"/>
      <c r="D13" s="136"/>
      <c r="E13" s="119"/>
      <c r="F13" s="119"/>
      <c r="G13" s="133"/>
      <c r="H13" s="112"/>
      <c r="I13" s="110"/>
      <c r="J13" s="135"/>
      <c r="K13" s="1"/>
      <c r="S13" s="84"/>
    </row>
    <row r="14" spans="1:19" ht="99" customHeight="1">
      <c r="A14" s="106"/>
      <c r="B14" s="102"/>
      <c r="C14" s="17" t="s">
        <v>19</v>
      </c>
      <c r="D14" s="18" t="s">
        <v>20</v>
      </c>
      <c r="E14" s="81">
        <f>343791.52-183487.42+1459.07</f>
        <v>161763.17000000001</v>
      </c>
      <c r="F14" s="81">
        <f>299778.54+48224.56+25506.84+27920.51+6902.77+2004.13</f>
        <v>410337.35000000003</v>
      </c>
      <c r="G14" s="81">
        <f t="shared" si="0"/>
        <v>572100.52</v>
      </c>
      <c r="H14" s="78" t="s">
        <v>21</v>
      </c>
      <c r="I14" s="74">
        <v>607</v>
      </c>
      <c r="J14" s="75">
        <f t="shared" ref="J14:J24" si="1">G14/I14</f>
        <v>942.50497528830317</v>
      </c>
      <c r="K14" s="1"/>
      <c r="S14" s="13"/>
    </row>
    <row r="15" spans="1:19" ht="19.5" customHeight="1">
      <c r="A15" s="63">
        <v>1</v>
      </c>
      <c r="B15" s="63">
        <v>2</v>
      </c>
      <c r="C15" s="64">
        <v>3</v>
      </c>
      <c r="D15" s="65">
        <v>4</v>
      </c>
      <c r="E15" s="66">
        <v>5</v>
      </c>
      <c r="F15" s="66">
        <v>6</v>
      </c>
      <c r="G15" s="66">
        <v>7</v>
      </c>
      <c r="H15" s="67">
        <v>8</v>
      </c>
      <c r="I15" s="68">
        <v>9</v>
      </c>
      <c r="J15" s="63">
        <v>10</v>
      </c>
      <c r="K15" s="1"/>
      <c r="S15" s="61"/>
    </row>
    <row r="16" spans="1:19" ht="176.25" customHeight="1">
      <c r="A16" s="62" t="s">
        <v>9</v>
      </c>
      <c r="B16" s="62"/>
      <c r="C16" s="24" t="s">
        <v>22</v>
      </c>
      <c r="D16" s="18" t="s">
        <v>23</v>
      </c>
      <c r="E16" s="81">
        <f>5452524.31+856435.67+57423.61</f>
        <v>6366383.5899999999</v>
      </c>
      <c r="F16" s="81">
        <f>4810448.81+773843.76+409300.05+448031.27+110766.54+32159.56</f>
        <v>6584549.9899999984</v>
      </c>
      <c r="G16" s="81">
        <f t="shared" si="0"/>
        <v>12950933.579999998</v>
      </c>
      <c r="H16" s="78" t="s">
        <v>21</v>
      </c>
      <c r="I16" s="74">
        <v>4446</v>
      </c>
      <c r="J16" s="75">
        <f t="shared" si="1"/>
        <v>2912.9405263157892</v>
      </c>
      <c r="K16" s="1"/>
      <c r="S16" s="19"/>
    </row>
    <row r="17" spans="1:19" ht="171.75" customHeight="1">
      <c r="A17" s="31" t="s">
        <v>62</v>
      </c>
      <c r="B17" s="20" t="s">
        <v>24</v>
      </c>
      <c r="C17" s="14" t="s">
        <v>25</v>
      </c>
      <c r="D17" s="18" t="s">
        <v>26</v>
      </c>
      <c r="E17" s="81">
        <f>110259.15+1003.57</f>
        <v>111262.72</v>
      </c>
      <c r="F17" s="81">
        <f>95510.83+15364.57+8126.6+8895.6+2199.25+638.52</f>
        <v>130735.37000000001</v>
      </c>
      <c r="G17" s="81">
        <f>E17+F17</f>
        <v>241998.09000000003</v>
      </c>
      <c r="H17" s="78" t="s">
        <v>13</v>
      </c>
      <c r="I17" s="78">
        <v>130</v>
      </c>
      <c r="J17" s="75">
        <f t="shared" si="1"/>
        <v>1861.5237692307694</v>
      </c>
      <c r="K17" s="1"/>
      <c r="S17" s="13"/>
    </row>
    <row r="18" spans="1:19" ht="63" customHeight="1">
      <c r="A18" s="105" t="s">
        <v>63</v>
      </c>
      <c r="B18" s="101" t="s">
        <v>27</v>
      </c>
      <c r="C18" s="101" t="s">
        <v>28</v>
      </c>
      <c r="D18" s="18" t="s">
        <v>57</v>
      </c>
      <c r="E18" s="81">
        <v>70000</v>
      </c>
      <c r="F18" s="81">
        <v>0</v>
      </c>
      <c r="G18" s="81">
        <v>70000</v>
      </c>
      <c r="H18" s="74" t="s">
        <v>13</v>
      </c>
      <c r="I18" s="74">
        <v>130</v>
      </c>
      <c r="J18" s="75">
        <f>G18/I18</f>
        <v>538.46153846153845</v>
      </c>
      <c r="K18" s="1"/>
      <c r="S18" s="13"/>
    </row>
    <row r="19" spans="1:19" ht="114" customHeight="1">
      <c r="A19" s="106"/>
      <c r="B19" s="102"/>
      <c r="C19" s="102"/>
      <c r="D19" s="18" t="s">
        <v>70</v>
      </c>
      <c r="E19" s="81">
        <v>385442.28</v>
      </c>
      <c r="F19" s="81">
        <v>0</v>
      </c>
      <c r="G19" s="81">
        <f>E19</f>
        <v>385442.28</v>
      </c>
      <c r="H19" s="74" t="s">
        <v>54</v>
      </c>
      <c r="I19" s="74">
        <v>653292</v>
      </c>
      <c r="J19" s="75">
        <f>G19/I19</f>
        <v>0.59000000000000008</v>
      </c>
      <c r="K19" s="1"/>
      <c r="S19" s="51"/>
    </row>
    <row r="20" spans="1:19" ht="159.75" customHeight="1">
      <c r="A20" s="105" t="s">
        <v>61</v>
      </c>
      <c r="B20" s="101" t="s">
        <v>29</v>
      </c>
      <c r="C20" s="21" t="s">
        <v>30</v>
      </c>
      <c r="D20" s="18" t="s">
        <v>31</v>
      </c>
      <c r="E20" s="81">
        <f>8121.55+73.92</f>
        <v>8195.4699999999993</v>
      </c>
      <c r="F20" s="81">
        <f>4518.45+726.87+384.46+420.84+104.04+30.21</f>
        <v>6184.87</v>
      </c>
      <c r="G20" s="81">
        <f t="shared" si="0"/>
        <v>14380.34</v>
      </c>
      <c r="H20" s="78" t="s">
        <v>13</v>
      </c>
      <c r="I20" s="74">
        <v>0.2</v>
      </c>
      <c r="J20" s="75">
        <f t="shared" si="1"/>
        <v>71901.7</v>
      </c>
      <c r="K20" s="1"/>
      <c r="S20" s="13"/>
    </row>
    <row r="21" spans="1:19" ht="117" customHeight="1">
      <c r="A21" s="107"/>
      <c r="B21" s="111"/>
      <c r="C21" s="22" t="s">
        <v>32</v>
      </c>
      <c r="D21" s="15" t="s">
        <v>33</v>
      </c>
      <c r="E21" s="81">
        <f>3044.6+27.71</f>
        <v>3072.31</v>
      </c>
      <c r="F21" s="81">
        <f>2686.08+432.1+228.55+250.17+61.85+17.96</f>
        <v>3676.71</v>
      </c>
      <c r="G21" s="81">
        <f t="shared" si="0"/>
        <v>6749.02</v>
      </c>
      <c r="H21" s="78" t="s">
        <v>34</v>
      </c>
      <c r="I21" s="78">
        <v>10</v>
      </c>
      <c r="J21" s="75">
        <f t="shared" si="1"/>
        <v>674.90200000000004</v>
      </c>
      <c r="K21" s="1"/>
      <c r="S21" s="13"/>
    </row>
    <row r="22" spans="1:19" ht="136.5" customHeight="1">
      <c r="A22" s="106"/>
      <c r="B22" s="102"/>
      <c r="C22" s="23" t="s">
        <v>59</v>
      </c>
      <c r="D22" s="15" t="s">
        <v>35</v>
      </c>
      <c r="E22" s="81">
        <f>6141.38+55.9</f>
        <v>6197.28</v>
      </c>
      <c r="F22" s="81">
        <f>5418.19+871.61+461.01+504.63+124.76+36.22</f>
        <v>7416.42</v>
      </c>
      <c r="G22" s="81">
        <f t="shared" si="0"/>
        <v>13613.7</v>
      </c>
      <c r="H22" s="78" t="s">
        <v>34</v>
      </c>
      <c r="I22" s="78">
        <v>22.7</v>
      </c>
      <c r="J22" s="75">
        <f t="shared" si="1"/>
        <v>599.72246696035245</v>
      </c>
      <c r="K22" s="1"/>
      <c r="S22" s="13"/>
    </row>
    <row r="23" spans="1:19" ht="21" customHeight="1">
      <c r="A23" s="69">
        <v>1</v>
      </c>
      <c r="B23" s="70">
        <v>2</v>
      </c>
      <c r="C23" s="69">
        <v>3</v>
      </c>
      <c r="D23" s="58">
        <v>4</v>
      </c>
      <c r="E23" s="59">
        <v>5</v>
      </c>
      <c r="F23" s="58">
        <v>6</v>
      </c>
      <c r="G23" s="59">
        <v>7</v>
      </c>
      <c r="H23" s="58">
        <v>8</v>
      </c>
      <c r="I23" s="59">
        <v>9</v>
      </c>
      <c r="J23" s="58">
        <v>10</v>
      </c>
      <c r="K23" s="1"/>
      <c r="S23" s="61"/>
    </row>
    <row r="24" spans="1:19" ht="45.75" customHeight="1">
      <c r="A24" s="41"/>
      <c r="B24" s="101"/>
      <c r="C24" s="98" t="s">
        <v>60</v>
      </c>
      <c r="D24" s="99" t="s">
        <v>58</v>
      </c>
      <c r="E24" s="85">
        <f>830.34+7.56</f>
        <v>837.9</v>
      </c>
      <c r="F24" s="85">
        <f>732.56+117.84+62.33+68.23+16.87+4.9</f>
        <v>1002.73</v>
      </c>
      <c r="G24" s="85">
        <f>E24+F24</f>
        <v>1840.63</v>
      </c>
      <c r="H24" s="112" t="s">
        <v>34</v>
      </c>
      <c r="I24" s="112">
        <v>3</v>
      </c>
      <c r="J24" s="113">
        <f t="shared" si="1"/>
        <v>613.54333333333341</v>
      </c>
      <c r="K24" s="1"/>
      <c r="S24" s="13"/>
    </row>
    <row r="25" spans="1:19" ht="54.75" customHeight="1">
      <c r="A25" s="42"/>
      <c r="B25" s="102"/>
      <c r="C25" s="98"/>
      <c r="D25" s="100"/>
      <c r="E25" s="85"/>
      <c r="F25" s="85"/>
      <c r="G25" s="85"/>
      <c r="H25" s="112"/>
      <c r="I25" s="112"/>
      <c r="J25" s="113"/>
      <c r="K25" s="1"/>
      <c r="S25" s="13"/>
    </row>
    <row r="26" spans="1:19" ht="114.75" customHeight="1">
      <c r="A26" s="129"/>
      <c r="B26" s="126"/>
      <c r="C26" s="114" t="s">
        <v>36</v>
      </c>
      <c r="D26" s="120" t="s">
        <v>69</v>
      </c>
      <c r="E26" s="123">
        <f>111157.6+1011.75</f>
        <v>112169.35</v>
      </c>
      <c r="F26" s="123">
        <f>93039.18+14966.96+7916.3+8665.4+2142.34+622</f>
        <v>127352.17999999998</v>
      </c>
      <c r="G26" s="117">
        <f>E26+F26</f>
        <v>239521.52999999997</v>
      </c>
      <c r="H26" s="108" t="s">
        <v>13</v>
      </c>
      <c r="I26" s="108">
        <v>0.2</v>
      </c>
      <c r="J26" s="134">
        <f>G26/I26</f>
        <v>1197607.6499999997</v>
      </c>
      <c r="K26" s="1"/>
      <c r="S26" s="84"/>
    </row>
    <row r="27" spans="1:19" ht="196.5" customHeight="1">
      <c r="A27" s="130"/>
      <c r="B27" s="127"/>
      <c r="C27" s="115"/>
      <c r="D27" s="121"/>
      <c r="E27" s="124"/>
      <c r="F27" s="124"/>
      <c r="G27" s="118"/>
      <c r="H27" s="109"/>
      <c r="I27" s="109"/>
      <c r="J27" s="139"/>
      <c r="K27" s="1"/>
      <c r="S27" s="84"/>
    </row>
    <row r="28" spans="1:19" ht="79.5" hidden="1" customHeight="1">
      <c r="A28" s="130"/>
      <c r="B28" s="127"/>
      <c r="C28" s="115"/>
      <c r="D28" s="121"/>
      <c r="E28" s="124"/>
      <c r="F28" s="124"/>
      <c r="G28" s="118"/>
      <c r="H28" s="109"/>
      <c r="I28" s="109"/>
      <c r="J28" s="139"/>
      <c r="K28" s="1"/>
      <c r="S28" s="84"/>
    </row>
    <row r="29" spans="1:19" ht="98.25" hidden="1" customHeight="1">
      <c r="A29" s="130"/>
      <c r="B29" s="127"/>
      <c r="C29" s="115"/>
      <c r="D29" s="121"/>
      <c r="E29" s="124"/>
      <c r="F29" s="124"/>
      <c r="G29" s="118"/>
      <c r="H29" s="109"/>
      <c r="I29" s="109"/>
      <c r="J29" s="139"/>
      <c r="K29" s="1"/>
      <c r="S29" s="84"/>
    </row>
    <row r="30" spans="1:19" ht="175.5" hidden="1" customHeight="1">
      <c r="A30" s="130"/>
      <c r="B30" s="127"/>
      <c r="C30" s="115"/>
      <c r="D30" s="121"/>
      <c r="E30" s="124"/>
      <c r="F30" s="124"/>
      <c r="G30" s="118"/>
      <c r="H30" s="109"/>
      <c r="I30" s="109"/>
      <c r="J30" s="139"/>
      <c r="K30" s="1"/>
      <c r="S30" s="84"/>
    </row>
    <row r="31" spans="1:19" ht="375.75" hidden="1" customHeight="1">
      <c r="A31" s="130"/>
      <c r="B31" s="127"/>
      <c r="C31" s="115"/>
      <c r="D31" s="121"/>
      <c r="E31" s="124"/>
      <c r="F31" s="124"/>
      <c r="G31" s="118"/>
      <c r="H31" s="109"/>
      <c r="I31" s="109"/>
      <c r="J31" s="139"/>
      <c r="K31" s="1"/>
      <c r="S31" s="84"/>
    </row>
    <row r="32" spans="1:19" ht="13.5" hidden="1" customHeight="1">
      <c r="A32" s="130"/>
      <c r="B32" s="127"/>
      <c r="C32" s="115"/>
      <c r="D32" s="121"/>
      <c r="E32" s="124"/>
      <c r="F32" s="124"/>
      <c r="G32" s="118"/>
      <c r="H32" s="109"/>
      <c r="I32" s="109"/>
      <c r="J32" s="139"/>
      <c r="K32" s="1"/>
      <c r="S32" s="33"/>
    </row>
    <row r="33" spans="1:20" ht="117.75" customHeight="1">
      <c r="A33" s="131"/>
      <c r="B33" s="128"/>
      <c r="C33" s="116"/>
      <c r="D33" s="122"/>
      <c r="E33" s="125"/>
      <c r="F33" s="125"/>
      <c r="G33" s="119"/>
      <c r="H33" s="110"/>
      <c r="I33" s="110"/>
      <c r="J33" s="135"/>
      <c r="K33" s="1"/>
      <c r="S33" s="33"/>
    </row>
    <row r="34" spans="1:20" ht="284.25" customHeight="1">
      <c r="A34" s="91" t="s">
        <v>64</v>
      </c>
      <c r="B34" s="97" t="s">
        <v>37</v>
      </c>
      <c r="C34" s="24" t="s">
        <v>38</v>
      </c>
      <c r="D34" s="18" t="s">
        <v>39</v>
      </c>
      <c r="E34" s="76">
        <f>320.78+2.92</f>
        <v>323.7</v>
      </c>
      <c r="F34" s="76">
        <f>283.01+45.53+24.08+26.36+6.52+1.89</f>
        <v>387.38999999999993</v>
      </c>
      <c r="G34" s="81">
        <f t="shared" si="0"/>
        <v>711.08999999999992</v>
      </c>
      <c r="H34" s="78" t="s">
        <v>13</v>
      </c>
      <c r="I34" s="78">
        <v>0.2</v>
      </c>
      <c r="J34" s="75">
        <f>G34/I34</f>
        <v>3555.4499999999994</v>
      </c>
      <c r="K34" s="1"/>
      <c r="S34" s="13"/>
    </row>
    <row r="35" spans="1:20" ht="104.25" customHeight="1">
      <c r="A35" s="91"/>
      <c r="B35" s="97"/>
      <c r="C35" s="24" t="s">
        <v>40</v>
      </c>
      <c r="D35" s="56" t="s">
        <v>41</v>
      </c>
      <c r="E35" s="81">
        <f>27402.54+249.42</f>
        <v>27651.96</v>
      </c>
      <c r="F35" s="81">
        <f>24175.69+3889.08+2057+2251.65+556.68+161.62</f>
        <v>33091.72</v>
      </c>
      <c r="G35" s="81">
        <f t="shared" si="0"/>
        <v>60743.68</v>
      </c>
      <c r="H35" s="78" t="s">
        <v>13</v>
      </c>
      <c r="I35" s="75">
        <v>0.33700000000000002</v>
      </c>
      <c r="J35" s="75">
        <f>G35/I35</f>
        <v>180248.30860534124</v>
      </c>
      <c r="K35" s="1"/>
      <c r="S35" s="13"/>
    </row>
    <row r="36" spans="1:20" ht="24.75" customHeight="1">
      <c r="A36" s="45">
        <v>1</v>
      </c>
      <c r="B36" s="43">
        <v>2</v>
      </c>
      <c r="C36" s="47">
        <v>3</v>
      </c>
      <c r="D36" s="48">
        <v>4</v>
      </c>
      <c r="E36" s="40">
        <v>5</v>
      </c>
      <c r="F36" s="40">
        <v>6</v>
      </c>
      <c r="G36" s="40">
        <v>7</v>
      </c>
      <c r="H36" s="44">
        <v>8</v>
      </c>
      <c r="I36" s="46">
        <v>9</v>
      </c>
      <c r="J36" s="39">
        <v>10</v>
      </c>
      <c r="K36" s="1"/>
      <c r="S36" s="37"/>
    </row>
    <row r="37" spans="1:20" ht="407.25" customHeight="1">
      <c r="A37" s="92" t="s">
        <v>64</v>
      </c>
      <c r="B37" s="97" t="s">
        <v>37</v>
      </c>
      <c r="C37" s="57" t="s">
        <v>42</v>
      </c>
      <c r="D37" s="15" t="s">
        <v>43</v>
      </c>
      <c r="E37" s="81">
        <f>40025.13+364.31</f>
        <v>40389.439999999995</v>
      </c>
      <c r="F37" s="81">
        <f>33767.95+5432.16+2873.17+3145.05+777.55+225.75</f>
        <v>46221.630000000005</v>
      </c>
      <c r="G37" s="81">
        <f t="shared" si="0"/>
        <v>86611.07</v>
      </c>
      <c r="H37" s="78" t="s">
        <v>13</v>
      </c>
      <c r="I37" s="78">
        <v>1</v>
      </c>
      <c r="J37" s="75">
        <f t="shared" ref="J37:J44" si="2">G37/I37</f>
        <v>86611.07</v>
      </c>
      <c r="K37" s="1"/>
      <c r="S37" s="13"/>
    </row>
    <row r="38" spans="1:20" ht="91.5" customHeight="1">
      <c r="A38" s="92"/>
      <c r="B38" s="97"/>
      <c r="C38" s="89" t="s">
        <v>44</v>
      </c>
      <c r="D38" s="18" t="s">
        <v>45</v>
      </c>
      <c r="E38" s="76">
        <f>206.41+1.88</f>
        <v>208.29</v>
      </c>
      <c r="F38" s="76">
        <f>182.1+29.29+15.49+16.96+4.19+1.22</f>
        <v>249.25</v>
      </c>
      <c r="G38" s="81">
        <f>E38+F38</f>
        <v>457.53999999999996</v>
      </c>
      <c r="H38" s="78" t="s">
        <v>13</v>
      </c>
      <c r="I38" s="78">
        <v>1</v>
      </c>
      <c r="J38" s="75">
        <f t="shared" ref="J38" si="3">G38/I38</f>
        <v>457.53999999999996</v>
      </c>
      <c r="K38" s="1"/>
      <c r="S38" s="13"/>
    </row>
    <row r="39" spans="1:20" ht="281.25" customHeight="1">
      <c r="A39" s="92"/>
      <c r="B39" s="97"/>
      <c r="C39" s="90"/>
      <c r="D39" s="18" t="s">
        <v>46</v>
      </c>
      <c r="E39" s="76">
        <f>2633.16+23.97</f>
        <v>2657.1299999999997</v>
      </c>
      <c r="F39" s="76">
        <f>2323.08+373.71+197.66+216.37+53.49+15.53</f>
        <v>3179.8399999999997</v>
      </c>
      <c r="G39" s="81">
        <f>E39+F39</f>
        <v>5836.9699999999993</v>
      </c>
      <c r="H39" s="78" t="s">
        <v>13</v>
      </c>
      <c r="I39" s="78">
        <v>1</v>
      </c>
      <c r="J39" s="75">
        <f t="shared" si="2"/>
        <v>5836.9699999999993</v>
      </c>
      <c r="K39" s="1"/>
      <c r="S39" s="13"/>
    </row>
    <row r="40" spans="1:20" ht="23.25" customHeight="1">
      <c r="A40" s="45">
        <v>1</v>
      </c>
      <c r="B40" s="43">
        <v>2</v>
      </c>
      <c r="C40" s="50">
        <v>3</v>
      </c>
      <c r="D40" s="43">
        <v>4</v>
      </c>
      <c r="E40" s="49">
        <v>5</v>
      </c>
      <c r="F40" s="49">
        <v>6</v>
      </c>
      <c r="G40" s="40">
        <v>7</v>
      </c>
      <c r="H40" s="44">
        <v>8</v>
      </c>
      <c r="I40" s="44">
        <v>9</v>
      </c>
      <c r="J40" s="39">
        <v>10</v>
      </c>
      <c r="K40" s="1"/>
      <c r="S40" s="37"/>
    </row>
    <row r="41" spans="1:20" ht="192.75" customHeight="1">
      <c r="A41" s="41"/>
      <c r="B41" s="101"/>
      <c r="C41" s="12" t="s">
        <v>47</v>
      </c>
      <c r="D41" s="35" t="s">
        <v>48</v>
      </c>
      <c r="E41" s="82">
        <f>60283.02+548.69</f>
        <v>60831.71</v>
      </c>
      <c r="F41" s="77">
        <f>53184.24+8555.6+4525.21+4953.43+1224.63+355.56</f>
        <v>72798.670000000013</v>
      </c>
      <c r="G41" s="77">
        <f t="shared" si="0"/>
        <v>133630.38</v>
      </c>
      <c r="H41" s="73" t="s">
        <v>13</v>
      </c>
      <c r="I41" s="73">
        <v>26.4</v>
      </c>
      <c r="J41" s="80">
        <f t="shared" si="2"/>
        <v>5061.7568181818187</v>
      </c>
      <c r="K41" s="1"/>
      <c r="S41" s="13"/>
    </row>
    <row r="42" spans="1:20" ht="160.5" customHeight="1">
      <c r="A42" s="42"/>
      <c r="B42" s="102"/>
      <c r="C42" s="24" t="s">
        <v>49</v>
      </c>
      <c r="D42" s="18" t="s">
        <v>50</v>
      </c>
      <c r="E42" s="76">
        <f>1878.22+17.1</f>
        <v>1895.32</v>
      </c>
      <c r="F42" s="76">
        <f>1657.05+266.57+140.99+154.33+38.16+11.08</f>
        <v>2268.1799999999994</v>
      </c>
      <c r="G42" s="81">
        <f t="shared" si="0"/>
        <v>4163.4999999999991</v>
      </c>
      <c r="H42" s="78" t="s">
        <v>13</v>
      </c>
      <c r="I42" s="78">
        <v>14.6</v>
      </c>
      <c r="J42" s="75">
        <f t="shared" si="2"/>
        <v>285.17123287671228</v>
      </c>
      <c r="K42" s="1"/>
      <c r="S42" s="13"/>
    </row>
    <row r="43" spans="1:20" ht="75">
      <c r="A43" s="91" t="s">
        <v>65</v>
      </c>
      <c r="B43" s="93" t="s">
        <v>51</v>
      </c>
      <c r="C43" s="95" t="s">
        <v>52</v>
      </c>
      <c r="D43" s="15" t="s">
        <v>53</v>
      </c>
      <c r="E43" s="81">
        <f>649215.32+5909.1</f>
        <v>655124.41999999993</v>
      </c>
      <c r="F43" s="81">
        <f>564075.28+90741.25+47994.7+52536.34+12988.53+3771.04</f>
        <v>772107.14</v>
      </c>
      <c r="G43" s="81">
        <f t="shared" si="0"/>
        <v>1427231.56</v>
      </c>
      <c r="H43" s="72" t="s">
        <v>54</v>
      </c>
      <c r="I43" s="74">
        <v>1200000</v>
      </c>
      <c r="J43" s="75">
        <f t="shared" si="2"/>
        <v>1.1893596333333334</v>
      </c>
      <c r="K43" s="1"/>
      <c r="S43" s="13"/>
    </row>
    <row r="44" spans="1:20" ht="37.5">
      <c r="A44" s="92"/>
      <c r="B44" s="94"/>
      <c r="C44" s="96"/>
      <c r="D44" s="15" t="s">
        <v>55</v>
      </c>
      <c r="E44" s="81">
        <f>31054.89+282.66</f>
        <v>31337.55</v>
      </c>
      <c r="F44" s="81">
        <f>27397.94+4407.43+2331.17+2551.76+630.87+183.16</f>
        <v>37502.330000000009</v>
      </c>
      <c r="G44" s="81">
        <f t="shared" si="0"/>
        <v>68839.88</v>
      </c>
      <c r="H44" s="72" t="s">
        <v>54</v>
      </c>
      <c r="I44" s="74">
        <v>500000</v>
      </c>
      <c r="J44" s="75">
        <f t="shared" si="2"/>
        <v>0.13767976000000001</v>
      </c>
      <c r="K44" s="1"/>
      <c r="S44" s="13"/>
    </row>
    <row r="45" spans="1:20" ht="24.75" customHeight="1">
      <c r="A45" s="86" t="s">
        <v>56</v>
      </c>
      <c r="B45" s="87"/>
      <c r="C45" s="87"/>
      <c r="D45" s="88"/>
      <c r="E45" s="30">
        <f>SUM(E9:E14,E16:E22,E24:E35,E37:E39,E41:E44)</f>
        <v>10764582.690000001</v>
      </c>
      <c r="F45" s="81">
        <f>SUM(F9:F14,F16:F22,F24:F35,F37:F39,F41:F44)</f>
        <v>10907465.5</v>
      </c>
      <c r="G45" s="30">
        <f>SUM(G9:G14,G16:G22,G24:G35,G37:G39,G41:G44)</f>
        <v>21672048.189999994</v>
      </c>
      <c r="H45" s="25"/>
      <c r="I45" s="16"/>
      <c r="J45" s="34"/>
      <c r="K45" s="1"/>
      <c r="S45" s="26"/>
      <c r="T45" s="27"/>
    </row>
    <row r="46" spans="1:20" ht="15">
      <c r="A46" s="28"/>
      <c r="B46" s="28"/>
      <c r="C46" s="28"/>
      <c r="D46" s="28"/>
      <c r="E46" s="28"/>
      <c r="F46" s="28"/>
      <c r="G46" s="28"/>
      <c r="H46" s="28"/>
      <c r="I46" s="29"/>
      <c r="J46" s="28"/>
      <c r="K46" s="1"/>
    </row>
    <row r="47" spans="1:20" ht="13.5" customHeight="1">
      <c r="K47" s="1"/>
    </row>
    <row r="48" spans="1:20" ht="12" customHeight="1">
      <c r="K48" s="1"/>
    </row>
    <row r="50" ht="11.25" customHeight="1"/>
  </sheetData>
  <mergeCells count="51">
    <mergeCell ref="A34:A35"/>
    <mergeCell ref="B41:B42"/>
    <mergeCell ref="A26:A33"/>
    <mergeCell ref="B5:J5"/>
    <mergeCell ref="C7:D7"/>
    <mergeCell ref="F12:F13"/>
    <mergeCell ref="G12:G13"/>
    <mergeCell ref="H12:H13"/>
    <mergeCell ref="I12:I13"/>
    <mergeCell ref="J12:J13"/>
    <mergeCell ref="E12:E13"/>
    <mergeCell ref="D12:D13"/>
    <mergeCell ref="C9:C10"/>
    <mergeCell ref="B9:B14"/>
    <mergeCell ref="I26:I33"/>
    <mergeCell ref="J26:J33"/>
    <mergeCell ref="B34:B35"/>
    <mergeCell ref="F24:F25"/>
    <mergeCell ref="H24:H25"/>
    <mergeCell ref="I24:I25"/>
    <mergeCell ref="J24:J25"/>
    <mergeCell ref="C26:C33"/>
    <mergeCell ref="G26:G33"/>
    <mergeCell ref="D26:D33"/>
    <mergeCell ref="E26:E33"/>
    <mergeCell ref="F26:F33"/>
    <mergeCell ref="B26:B33"/>
    <mergeCell ref="B24:B25"/>
    <mergeCell ref="C18:C19"/>
    <mergeCell ref="C12:C13"/>
    <mergeCell ref="A18:A19"/>
    <mergeCell ref="A9:A14"/>
    <mergeCell ref="H26:H33"/>
    <mergeCell ref="B20:B22"/>
    <mergeCell ref="A20:A22"/>
    <mergeCell ref="H2:J3"/>
    <mergeCell ref="H4:J4"/>
    <mergeCell ref="S26:S31"/>
    <mergeCell ref="G24:G25"/>
    <mergeCell ref="A45:D45"/>
    <mergeCell ref="C38:C39"/>
    <mergeCell ref="A43:A44"/>
    <mergeCell ref="B43:B44"/>
    <mergeCell ref="C43:C44"/>
    <mergeCell ref="S12:S13"/>
    <mergeCell ref="B37:B39"/>
    <mergeCell ref="A37:A39"/>
    <mergeCell ref="C24:C25"/>
    <mergeCell ref="D24:D25"/>
    <mergeCell ref="E24:E25"/>
    <mergeCell ref="B18:B19"/>
  </mergeCells>
  <pageMargins left="0.59055118110236227" right="0.19685039370078741" top="0.15748031496062992" bottom="0.15748031496062992" header="0.31496062992125984" footer="0.31496062992125984"/>
  <pageSetup paperSize="9" scale="60" orientation="landscape" r:id="rId1"/>
  <rowBreaks count="2" manualBreakCount="2">
    <brk id="35" max="9" man="1"/>
    <brk id="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NI.Khomenko</cp:lastModifiedBy>
  <cp:lastPrinted>2021-12-02T14:37:23Z</cp:lastPrinted>
  <dcterms:created xsi:type="dcterms:W3CDTF">2019-12-09T13:45:38Z</dcterms:created>
  <dcterms:modified xsi:type="dcterms:W3CDTF">2021-12-02T15:21:05Z</dcterms:modified>
</cp:coreProperties>
</file>