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МЗ -  2022" sheetId="1" r:id="rId1"/>
  </sheets>
  <definedNames>
    <definedName name="_xlnm.Print_Area" localSheetId="0">'МЗ -  2022'!$A$1:$J$39</definedName>
  </definedNames>
  <calcPr calcId="125725"/>
</workbook>
</file>

<file path=xl/calcChain.xml><?xml version="1.0" encoding="utf-8"?>
<calcChain xmlns="http://schemas.openxmlformats.org/spreadsheetml/2006/main">
  <c r="F38" i="1"/>
  <c r="F37"/>
  <c r="F36"/>
  <c r="F35"/>
  <c r="F34"/>
  <c r="F33"/>
  <c r="F32"/>
  <c r="F31"/>
  <c r="F30"/>
  <c r="F24"/>
  <c r="F23"/>
  <c r="F22"/>
  <c r="F21"/>
  <c r="F18"/>
  <c r="F17"/>
  <c r="F16" l="1"/>
  <c r="F14" l="1"/>
  <c r="F13"/>
  <c r="F12"/>
  <c r="J20" l="1"/>
  <c r="G20"/>
  <c r="G32"/>
  <c r="J32" s="1"/>
  <c r="E39"/>
  <c r="G19"/>
  <c r="F39"/>
  <c r="G34"/>
  <c r="J34" s="1"/>
  <c r="G24" l="1"/>
  <c r="J24" s="1"/>
  <c r="G38"/>
  <c r="J38" s="1"/>
  <c r="G37"/>
  <c r="J37" s="1"/>
  <c r="G36"/>
  <c r="J36" s="1"/>
  <c r="G35"/>
  <c r="J35" s="1"/>
  <c r="G33"/>
  <c r="J33" s="1"/>
  <c r="G31"/>
  <c r="J31" s="1"/>
  <c r="G30"/>
  <c r="J30" s="1"/>
  <c r="G23"/>
  <c r="J23" s="1"/>
  <c r="G22"/>
  <c r="J22" s="1"/>
  <c r="G21"/>
  <c r="J21" s="1"/>
  <c r="J19"/>
  <c r="G18"/>
  <c r="J18" s="1"/>
  <c r="G17"/>
  <c r="J17" s="1"/>
  <c r="G16"/>
  <c r="J16" s="1"/>
  <c r="G14"/>
  <c r="J14" s="1"/>
  <c r="G13"/>
  <c r="J13" s="1"/>
  <c r="G12"/>
  <c r="G39" l="1"/>
  <c r="J12"/>
</calcChain>
</file>

<file path=xl/sharedStrings.xml><?xml version="1.0" encoding="utf-8"?>
<sst xmlns="http://schemas.openxmlformats.org/spreadsheetml/2006/main" count="87" uniqueCount="72">
  <si>
    <t>N п/п</t>
  </si>
  <si>
    <t>Наименование работы</t>
  </si>
  <si>
    <t>Содержание работы</t>
  </si>
  <si>
    <t>Нормативные затраты, непосредственно связанные с выполнением муниципальной работы, руб.</t>
  </si>
  <si>
    <t>Нормативные затраты на общехозяйственные нужды, руб.</t>
  </si>
  <si>
    <t xml:space="preserve">Объем расчетно-нормативных затрат на выполнение работ, руб. </t>
  </si>
  <si>
    <t>Единица измерения</t>
  </si>
  <si>
    <t>Объем</t>
  </si>
  <si>
    <t>Стоимость на единицу</t>
  </si>
  <si>
    <t>1.</t>
  </si>
  <si>
    <t>Предупреждение возникновения и распространения лесных пожаров, включая территорию ООПТ</t>
  </si>
  <si>
    <t>Снижение природной пожарной опасности лесов путем регулирования породного состава лесных насаждений и проведения санитарно-оздоровительных мероприятий</t>
  </si>
  <si>
    <t>га</t>
  </si>
  <si>
    <t>Прочистка просек </t>
  </si>
  <si>
    <t>км</t>
  </si>
  <si>
    <t>Прочистка и обновление противопожарных минерализованных полос</t>
  </si>
  <si>
    <t>Информационное обеспечение деятельности в области пожарной безопасности в лесах </t>
  </si>
  <si>
    <t>ч/дни</t>
  </si>
  <si>
    <t>Проведение противопожарной пропаганды и других профилактических мероприятий в целях предотвращения возникновения лесных пожаров </t>
  </si>
  <si>
    <t>Выполнение работ по отводу лесосек</t>
  </si>
  <si>
    <t>Отвод лесосек </t>
  </si>
  <si>
    <t>Профилактика возникновения очагов вредных организмов</t>
  </si>
  <si>
    <t>Планирование, обоснование и назначение санитарно-оздоровительных мероприятий и мероприятий по защите лесов</t>
  </si>
  <si>
    <t>Выполнение работ по лесному семеноводству</t>
  </si>
  <si>
    <t>Выращивание (производство) посадочного материала лесных растений (саженцев, сеянцев) Проведение агротехнических уходов за сеянцами и саженцами</t>
  </si>
  <si>
    <t>обработка ядохимикатами посевов</t>
  </si>
  <si>
    <r>
      <rPr>
        <b/>
        <sz val="14"/>
        <rFont val="Times New Roman"/>
        <family val="1"/>
        <charset val="204"/>
      </rPr>
      <t>Лох узколистный.</t>
    </r>
    <r>
      <rPr>
        <sz val="14"/>
        <rFont val="Times New Roman"/>
        <family val="1"/>
        <charset val="204"/>
      </rPr>
      <t xml:space="preserve"> Заготовка семян лесных растений. Сбор и обработка семян древесных пород на лесных участках</t>
    </r>
  </si>
  <si>
    <t>сбор сырья с растущих кустарников</t>
  </si>
  <si>
    <t>кг</t>
  </si>
  <si>
    <r>
      <rPr>
        <b/>
        <sz val="14"/>
        <rFont val="Times New Roman"/>
        <family val="1"/>
        <charset val="204"/>
      </rPr>
      <t xml:space="preserve">Сосна крымская, акация белая, лох узколистный, дуб черешчатый. </t>
    </r>
    <r>
      <rPr>
        <sz val="14"/>
        <rFont val="Times New Roman"/>
        <family val="1"/>
        <charset val="204"/>
      </rPr>
      <t>Выращивание (производство) посадочного материала лесных растений (саженцев, сеянцев) Осуществление посева и посадки черенков </t>
    </r>
  </si>
  <si>
    <t>Осуществление лесовосстановления и лесоразведения</t>
  </si>
  <si>
    <t>Искусственное лесовосстановление. Механизированная обработка почвы в агрегате с лесным плугом в соответствии с проектом лесовосстановления</t>
  </si>
  <si>
    <t>Проведение агротехнического ухода за лесными культурами. Обработка почвы ручным способом </t>
  </si>
  <si>
    <r>
      <rPr>
        <u/>
        <sz val="14"/>
        <rFont val="Times New Roman"/>
        <family val="1"/>
        <charset val="204"/>
      </rPr>
      <t>сосна крымская - трехкратная</t>
    </r>
    <r>
      <rPr>
        <sz val="14"/>
        <rFont val="Times New Roman"/>
        <family val="1"/>
        <charset val="204"/>
      </rPr>
      <t xml:space="preserve"> ручная прополка сеянцев мотыгой на тяжелых почвах</t>
    </r>
  </si>
  <si>
    <t>Создание лесных культур. Посадка стандартным посадочным материалом под меч (лопату) Колесова или механизированным способом (лесопосадочными машинами различных марок в агрегате с трактором) в соответствии с проектом (организационно-технологической схемой) лесовосстановления </t>
  </si>
  <si>
    <t>Облесение нелесных земель в составе земель лесного фонда.  Механизированная обработка почвы в агрегате с лесным плугом в соответствии с проектом лесовосстановления </t>
  </si>
  <si>
    <t>предпосадочная  подготовка почвы трактор МТЗ-82</t>
  </si>
  <si>
    <t>Проведение агротехнического ухода за лесными культурами. Ручное рыхление почвы и окучивание растений, рыхление около лунок тяпкой или окашивание в междурядьях косой или секором </t>
  </si>
  <si>
    <t xml:space="preserve">выкашивание травы и обрезка ветвей </t>
  </si>
  <si>
    <t>Комбинированное лесовосстановление. Проведение механизированного ухода культиватором лесным в агрегате с тракторами и уничтожение сорных культур </t>
  </si>
  <si>
    <t>уход за лесными культурами в междурядьях на участках без пней, МТЗ-82, при длине гона 150 м</t>
  </si>
  <si>
    <t>Уборка территории и аналогичная деятельность</t>
  </si>
  <si>
    <t>Содержание в чистоте территории города</t>
  </si>
  <si>
    <t>м2</t>
  </si>
  <si>
    <t>ИТОГО</t>
  </si>
  <si>
    <t>лесопатологическое обследование</t>
  </si>
  <si>
    <r>
      <rPr>
        <b/>
        <sz val="14"/>
        <rFont val="Times New Roman"/>
        <family val="1"/>
        <charset val="204"/>
      </rPr>
      <t>Акация белая</t>
    </r>
    <r>
      <rPr>
        <sz val="14"/>
        <rFont val="Times New Roman"/>
        <family val="1"/>
        <charset val="204"/>
      </rPr>
      <t>.
Заготовка семян лесных растений. Сбор и обработка семян древесных пород на лесных участках</t>
    </r>
  </si>
  <si>
    <t>4.</t>
  </si>
  <si>
    <t>2.</t>
  </si>
  <si>
    <t>3.</t>
  </si>
  <si>
    <t>5.</t>
  </si>
  <si>
    <t>6.</t>
  </si>
  <si>
    <t>Расчет  нормативных затрат на выполнение муниципальных работ                                                                                                                                                                                                                                                   МБУ "Ставропольское городское лесничество" по использованию, охране, защите и воспроизводству городских лесов на 2022 год</t>
  </si>
  <si>
    <t>Создание лесных культур. Дополнительная высадка сеянцев на площадях с низкой приживаемостью лесных культур </t>
  </si>
  <si>
    <t>уборка мусора на территории городских лесов, вывоз мусора, заготовка дровяного долготья, изготовление и постановка квартальных столбов, покраска</t>
  </si>
  <si>
    <t>рубка хвороста неочищенного, обрубка, сбор и сжигание сучьев</t>
  </si>
  <si>
    <t xml:space="preserve">выкопка железной лопатой сеянцев с корневой системой до 25 см, выборка, сортировка, учет с увязкой в пучки, прикопка для временного хранения, выкопка саженцев лопатой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деревьев вручную,посадка в подготовленные  ямки саженцев крупномера
</t>
  </si>
  <si>
    <t>акарицидная обработка территории урочища "Таманская лесная дача", прилегающей к территории Комсомольского пруда</t>
  </si>
  <si>
    <r>
      <t>м</t>
    </r>
    <r>
      <rPr>
        <sz val="14"/>
        <rFont val="Calibri"/>
        <family val="2"/>
        <charset val="204"/>
      </rPr>
      <t>²</t>
    </r>
  </si>
  <si>
    <t xml:space="preserve">к приказу комитета городского хозяйства администрации города Ставрополя </t>
  </si>
  <si>
    <t>от "___"__________2022 г. №___</t>
  </si>
  <si>
    <t xml:space="preserve">выкопка железной лопатой сеянцев с корневой системой до 25 см., выборка, сортировка, учет с увязкой в пучки, прикопка для временного хранения, выкопка саженцев лопатой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деревьев вручную,посадка в подготовленные  ямки саженцев крупномера
</t>
  </si>
  <si>
    <t>Приложение 1</t>
  </si>
  <si>
    <t>перепашка минполос, уход за минполосами, скашивание травы на пожароопасных направлениях</t>
  </si>
  <si>
    <t>доставка рабочих до места работы, работа по охране городских лесов</t>
  </si>
  <si>
    <t xml:space="preserve">прорубка визиров шириной 1м по заданному направлению
(0.4 км на 1 га), промер визиров стальной лентой, сплошной перечет деревьев, изготовление и установка столбов
</t>
  </si>
  <si>
    <t>сбор сырья с растущих деревьев высотой свыше 5 м при средней урожайности, % выхода семян 22%, н. выр. 5,8 кг, сырья -22,7 кг, переработка семян акации белой</t>
  </si>
  <si>
    <t>пятикратный уход за посевами вручную, удаление, сбор и вынос сорной растительности на расстояние до 50м при сильной засоренности, ручной полив с подноской воды на расстояние  41-80 м, подвозка цистерны с водой к месту  полива МТЗ-82, устройство гряд ручным способом с набрасыванием земли из  междурядий, устройство борозд под посев семян
при глубине борозды до 3 см, посев семян руками в приготовленные борозды, поперечная маркировка гряд сеяльной доской, замачивание семян в воде, обработка семян кипятком, посев семян в бороздки руками, заделка семян</t>
  </si>
  <si>
    <t xml:space="preserve">перепашка  целинных и залежных земель пласта многолетних трав,трактор МТЗ_82 с плугом ПН-3-35, тяжелые почвы, длина 
гона до150м, перепашка  пара, трактор МТЗ_82 с плугом ПН-3-35, тяжелые почвы, длина гона до150м, предпосевная подготовка, 2-х кратная культивация почвы, трактор МТЗ-82 с БДМ-2,4-2Н, тяжелая почва,длинна гона до 150
</t>
  </si>
  <si>
    <t>наем пожарных сторожей, патрулирование по охране городских лесов от пожаров и лесонарушений</t>
  </si>
  <si>
    <t>скашивание амброзии на территории городских лесов</t>
  </si>
  <si>
    <t xml:space="preserve">валка леса бензопилой, обрезка, сбор  и складирование сучьев, раскряжевка на   
1 м сортименты, зачистка сучьев после раскряжевки, подноска и складирование  дров до 50 м, очистка мест рубок </t>
  </si>
</sst>
</file>

<file path=xl/styles.xml><?xml version="1.0" encoding="utf-8"?>
<styleSheet xmlns="http://schemas.openxmlformats.org/spreadsheetml/2006/main">
  <numFmts count="1">
    <numFmt numFmtId="164" formatCode="#,##0.000"/>
  </numFmts>
  <fonts count="14">
    <font>
      <sz val="10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</font>
    <font>
      <sz val="13.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0" fillId="0" borderId="0" xfId="0" applyNumberFormat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Alignment="1"/>
    <xf numFmtId="4" fontId="7" fillId="0" borderId="0" xfId="0" applyNumberFormat="1" applyFont="1"/>
    <xf numFmtId="4" fontId="5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44"/>
  <sheetViews>
    <sheetView tabSelected="1" view="pageBreakPreview" topLeftCell="A5" zoomScale="46" zoomScaleNormal="60" zoomScaleSheetLayoutView="46" workbookViewId="0">
      <selection activeCell="D13" sqref="D13"/>
    </sheetView>
  </sheetViews>
  <sheetFormatPr defaultRowHeight="12.75"/>
  <cols>
    <col min="1" max="1" width="5.7109375" customWidth="1"/>
    <col min="2" max="2" width="25.7109375" customWidth="1"/>
    <col min="3" max="3" width="33.140625" customWidth="1"/>
    <col min="4" max="4" width="45.28515625" customWidth="1"/>
    <col min="5" max="7" width="21" customWidth="1"/>
    <col min="8" max="9" width="17.5703125" customWidth="1"/>
    <col min="10" max="10" width="20" customWidth="1"/>
    <col min="11" max="11" width="15.28515625" customWidth="1"/>
    <col min="18" max="18" width="40.7109375" customWidth="1"/>
  </cols>
  <sheetData>
    <row r="1" spans="1:11" ht="18.75">
      <c r="H1" s="33" t="s">
        <v>62</v>
      </c>
    </row>
    <row r="2" spans="1:11" ht="24" customHeight="1">
      <c r="H2" s="78" t="s">
        <v>59</v>
      </c>
      <c r="I2" s="78"/>
      <c r="J2" s="78"/>
    </row>
    <row r="3" spans="1:11" ht="18.75" customHeight="1">
      <c r="H3" s="78"/>
      <c r="I3" s="78"/>
      <c r="J3" s="78"/>
    </row>
    <row r="4" spans="1:11" ht="23.25" customHeight="1">
      <c r="H4" s="78" t="s">
        <v>60</v>
      </c>
      <c r="I4" s="78"/>
      <c r="J4" s="78"/>
    </row>
    <row r="5" spans="1:11" ht="4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</row>
    <row r="6" spans="1:11" ht="2.25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12.75" hidden="1" customHeight="1">
      <c r="A7" s="79"/>
      <c r="B7" s="80"/>
      <c r="C7" s="80"/>
      <c r="D7" s="80"/>
      <c r="E7" s="80"/>
      <c r="F7" s="80"/>
      <c r="G7" s="80"/>
      <c r="H7" s="80"/>
      <c r="I7" s="80"/>
      <c r="J7" s="3"/>
      <c r="K7" s="1"/>
    </row>
    <row r="8" spans="1:11" ht="54" customHeight="1">
      <c r="A8" s="4"/>
      <c r="B8" s="81" t="s">
        <v>52</v>
      </c>
      <c r="C8" s="81"/>
      <c r="D8" s="81"/>
      <c r="E8" s="81"/>
      <c r="F8" s="81"/>
      <c r="G8" s="81"/>
      <c r="H8" s="81"/>
      <c r="I8" s="81"/>
      <c r="J8" s="81"/>
      <c r="K8" s="1"/>
    </row>
    <row r="9" spans="1:11" ht="27.75" customHeight="1">
      <c r="A9" s="5"/>
      <c r="B9" s="5"/>
      <c r="C9" s="5"/>
      <c r="D9" s="5"/>
      <c r="E9" s="5"/>
      <c r="F9" s="5"/>
      <c r="G9" s="5"/>
      <c r="H9" s="6"/>
      <c r="I9" s="7"/>
      <c r="J9" s="8"/>
      <c r="K9" s="1"/>
    </row>
    <row r="10" spans="1:11" ht="151.5" customHeight="1">
      <c r="A10" s="9" t="s">
        <v>0</v>
      </c>
      <c r="B10" s="9" t="s">
        <v>1</v>
      </c>
      <c r="C10" s="82" t="s">
        <v>2</v>
      </c>
      <c r="D10" s="83"/>
      <c r="E10" s="9" t="s">
        <v>3</v>
      </c>
      <c r="F10" s="9" t="s">
        <v>4</v>
      </c>
      <c r="G10" s="9" t="s">
        <v>5</v>
      </c>
      <c r="H10" s="10" t="s">
        <v>6</v>
      </c>
      <c r="I10" s="11" t="s">
        <v>7</v>
      </c>
      <c r="J10" s="9" t="s">
        <v>8</v>
      </c>
      <c r="K10" s="1"/>
    </row>
    <row r="11" spans="1:11" ht="23.25" customHeight="1">
      <c r="A11" s="16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6">
        <v>7</v>
      </c>
      <c r="H11" s="10">
        <v>8</v>
      </c>
      <c r="I11" s="17">
        <v>9</v>
      </c>
      <c r="J11" s="16">
        <v>10</v>
      </c>
      <c r="K11" s="1"/>
    </row>
    <row r="12" spans="1:11" ht="185.25" customHeight="1">
      <c r="A12" s="59" t="s">
        <v>9</v>
      </c>
      <c r="B12" s="60" t="s">
        <v>10</v>
      </c>
      <c r="C12" s="27" t="s">
        <v>11</v>
      </c>
      <c r="D12" s="42" t="s">
        <v>71</v>
      </c>
      <c r="E12" s="35">
        <v>2041541.14</v>
      </c>
      <c r="F12" s="35">
        <f>2177500.81+11614.63+27061.41</f>
        <v>2216176.85</v>
      </c>
      <c r="G12" s="18">
        <f>E12+F12</f>
        <v>4257717.99</v>
      </c>
      <c r="H12" s="19" t="s">
        <v>12</v>
      </c>
      <c r="I12" s="37">
        <v>130</v>
      </c>
      <c r="J12" s="20">
        <f>G12/I12</f>
        <v>32751.676846153849</v>
      </c>
      <c r="K12" s="1"/>
    </row>
    <row r="13" spans="1:11" ht="60" customHeight="1">
      <c r="A13" s="49"/>
      <c r="B13" s="77"/>
      <c r="C13" s="24" t="s">
        <v>13</v>
      </c>
      <c r="D13" s="25" t="s">
        <v>55</v>
      </c>
      <c r="E13" s="15">
        <v>198158.25</v>
      </c>
      <c r="F13" s="15">
        <f>214010.27+1141.52+2659.66</f>
        <v>217811.44999999998</v>
      </c>
      <c r="G13" s="15">
        <f t="shared" ref="G13:G38" si="0">E13+F13</f>
        <v>415969.69999999995</v>
      </c>
      <c r="H13" s="21" t="s">
        <v>14</v>
      </c>
      <c r="I13" s="38">
        <v>2</v>
      </c>
      <c r="J13" s="23">
        <f>G13/I13</f>
        <v>207984.84999999998</v>
      </c>
      <c r="K13" s="1"/>
    </row>
    <row r="14" spans="1:11" ht="12.75" customHeight="1">
      <c r="A14" s="49"/>
      <c r="B14" s="77"/>
      <c r="C14" s="60" t="s">
        <v>15</v>
      </c>
      <c r="D14" s="60" t="s">
        <v>63</v>
      </c>
      <c r="E14" s="75">
        <v>70434.3</v>
      </c>
      <c r="F14" s="75">
        <f>77001.42+410.72+956.95</f>
        <v>78369.09</v>
      </c>
      <c r="G14" s="75">
        <f t="shared" si="0"/>
        <v>148803.39000000001</v>
      </c>
      <c r="H14" s="76" t="s">
        <v>14</v>
      </c>
      <c r="I14" s="54">
        <v>900</v>
      </c>
      <c r="J14" s="72">
        <f>G14/I14</f>
        <v>165.33710000000002</v>
      </c>
      <c r="K14" s="1"/>
    </row>
    <row r="15" spans="1:11" ht="64.5" customHeight="1">
      <c r="A15" s="49"/>
      <c r="B15" s="77"/>
      <c r="C15" s="61"/>
      <c r="D15" s="64"/>
      <c r="E15" s="67"/>
      <c r="F15" s="67"/>
      <c r="G15" s="70"/>
      <c r="H15" s="76"/>
      <c r="I15" s="56"/>
      <c r="J15" s="74"/>
      <c r="K15" s="1"/>
    </row>
    <row r="16" spans="1:11" ht="103.5" customHeight="1">
      <c r="A16" s="49"/>
      <c r="B16" s="77"/>
      <c r="C16" s="39" t="s">
        <v>16</v>
      </c>
      <c r="D16" s="24" t="s">
        <v>69</v>
      </c>
      <c r="E16" s="15">
        <v>297218.07</v>
      </c>
      <c r="F16" s="15">
        <f>318479.85+1698.75+3957.98</f>
        <v>324136.57999999996</v>
      </c>
      <c r="G16" s="15">
        <f t="shared" si="0"/>
        <v>621354.64999999991</v>
      </c>
      <c r="H16" s="21" t="s">
        <v>17</v>
      </c>
      <c r="I16" s="38">
        <v>706</v>
      </c>
      <c r="J16" s="23">
        <f t="shared" ref="J16:J23" si="1">G16/I16</f>
        <v>880.10573654390919</v>
      </c>
      <c r="K16" s="1"/>
    </row>
    <row r="17" spans="1:11" ht="155.25" customHeight="1">
      <c r="A17" s="49"/>
      <c r="B17" s="53"/>
      <c r="C17" s="39" t="s">
        <v>18</v>
      </c>
      <c r="D17" s="39" t="s">
        <v>64</v>
      </c>
      <c r="E17" s="15">
        <v>5641578.4900000002</v>
      </c>
      <c r="F17" s="15">
        <f>6167585.34+32897.47+76649.13</f>
        <v>6277131.9399999995</v>
      </c>
      <c r="G17" s="15">
        <f t="shared" si="0"/>
        <v>11918710.43</v>
      </c>
      <c r="H17" s="21" t="s">
        <v>17</v>
      </c>
      <c r="I17" s="38">
        <v>4674</v>
      </c>
      <c r="J17" s="23">
        <f t="shared" si="1"/>
        <v>2550.0022314933676</v>
      </c>
      <c r="K17" s="1"/>
    </row>
    <row r="18" spans="1:11" ht="124.5" customHeight="1">
      <c r="A18" s="32" t="s">
        <v>48</v>
      </c>
      <c r="B18" s="24" t="s">
        <v>19</v>
      </c>
      <c r="C18" s="24" t="s">
        <v>20</v>
      </c>
      <c r="D18" s="24" t="s">
        <v>65</v>
      </c>
      <c r="E18" s="15">
        <v>113193.82</v>
      </c>
      <c r="F18" s="15">
        <f>122567.04+653.76+1523.23</f>
        <v>124744.02999999998</v>
      </c>
      <c r="G18" s="15">
        <f t="shared" si="0"/>
        <v>237937.84999999998</v>
      </c>
      <c r="H18" s="21" t="s">
        <v>12</v>
      </c>
      <c r="I18" s="36">
        <v>130</v>
      </c>
      <c r="J18" s="23">
        <f t="shared" si="1"/>
        <v>1830.2911538461537</v>
      </c>
      <c r="K18" s="1"/>
    </row>
    <row r="19" spans="1:11" ht="42.75" customHeight="1">
      <c r="A19" s="57" t="s">
        <v>49</v>
      </c>
      <c r="B19" s="60" t="s">
        <v>21</v>
      </c>
      <c r="C19" s="60" t="s">
        <v>22</v>
      </c>
      <c r="D19" s="24" t="s">
        <v>45</v>
      </c>
      <c r="E19" s="15">
        <v>130000</v>
      </c>
      <c r="F19" s="15">
        <v>0</v>
      </c>
      <c r="G19" s="15">
        <f t="shared" si="0"/>
        <v>130000</v>
      </c>
      <c r="H19" s="22" t="s">
        <v>12</v>
      </c>
      <c r="I19" s="38">
        <v>130</v>
      </c>
      <c r="J19" s="23">
        <f t="shared" si="1"/>
        <v>1000</v>
      </c>
      <c r="K19" s="1"/>
    </row>
    <row r="20" spans="1:11" ht="99.75" customHeight="1">
      <c r="A20" s="59"/>
      <c r="B20" s="62"/>
      <c r="C20" s="62"/>
      <c r="D20" s="24" t="s">
        <v>57</v>
      </c>
      <c r="E20" s="15">
        <v>1293518.1599999999</v>
      </c>
      <c r="F20" s="15">
        <v>0</v>
      </c>
      <c r="G20" s="15">
        <f t="shared" si="0"/>
        <v>1293518.1599999999</v>
      </c>
      <c r="H20" s="31" t="s">
        <v>58</v>
      </c>
      <c r="I20" s="38">
        <v>653292</v>
      </c>
      <c r="J20" s="23">
        <f t="shared" si="1"/>
        <v>1.98</v>
      </c>
      <c r="K20" s="1"/>
    </row>
    <row r="21" spans="1:11" ht="154.5" customHeight="1">
      <c r="A21" s="57" t="s">
        <v>47</v>
      </c>
      <c r="B21" s="60" t="s">
        <v>23</v>
      </c>
      <c r="C21" s="24" t="s">
        <v>24</v>
      </c>
      <c r="D21" s="24" t="s">
        <v>25</v>
      </c>
      <c r="E21" s="15">
        <v>8803.57</v>
      </c>
      <c r="F21" s="15">
        <f>5798.06+30.93+72.06</f>
        <v>5901.0500000000011</v>
      </c>
      <c r="G21" s="15">
        <f t="shared" si="0"/>
        <v>14704.62</v>
      </c>
      <c r="H21" s="21" t="s">
        <v>12</v>
      </c>
      <c r="I21" s="38">
        <v>0.2</v>
      </c>
      <c r="J21" s="23">
        <f t="shared" si="1"/>
        <v>73523.100000000006</v>
      </c>
      <c r="K21" s="1"/>
    </row>
    <row r="22" spans="1:11" ht="120.75" customHeight="1">
      <c r="A22" s="58"/>
      <c r="B22" s="61"/>
      <c r="C22" s="25" t="s">
        <v>26</v>
      </c>
      <c r="D22" s="25" t="s">
        <v>27</v>
      </c>
      <c r="E22" s="15">
        <v>3152.92</v>
      </c>
      <c r="F22" s="15">
        <f>3446.89+18.39+42.84</f>
        <v>3508.12</v>
      </c>
      <c r="G22" s="15">
        <f t="shared" si="0"/>
        <v>6661.04</v>
      </c>
      <c r="H22" s="21" t="s">
        <v>28</v>
      </c>
      <c r="I22" s="36">
        <v>10</v>
      </c>
      <c r="J22" s="23">
        <f t="shared" si="1"/>
        <v>666.10400000000004</v>
      </c>
      <c r="K22" s="1"/>
    </row>
    <row r="23" spans="1:11" ht="136.5" customHeight="1">
      <c r="A23" s="58"/>
      <c r="B23" s="61"/>
      <c r="C23" s="43" t="s">
        <v>46</v>
      </c>
      <c r="D23" s="25" t="s">
        <v>66</v>
      </c>
      <c r="E23" s="15">
        <v>6273.99</v>
      </c>
      <c r="F23" s="15">
        <f>6858.96+36.59+85.24</f>
        <v>6980.79</v>
      </c>
      <c r="G23" s="15">
        <f t="shared" si="0"/>
        <v>13254.779999999999</v>
      </c>
      <c r="H23" s="21" t="s">
        <v>28</v>
      </c>
      <c r="I23" s="36">
        <v>22.7</v>
      </c>
      <c r="J23" s="23">
        <f t="shared" si="1"/>
        <v>583.91101321585904</v>
      </c>
      <c r="K23" s="1"/>
    </row>
    <row r="24" spans="1:11" ht="111.75" customHeight="1">
      <c r="A24" s="58"/>
      <c r="B24" s="61"/>
      <c r="C24" s="52" t="s">
        <v>29</v>
      </c>
      <c r="D24" s="60" t="s">
        <v>67</v>
      </c>
      <c r="E24" s="65">
        <v>65016.13</v>
      </c>
      <c r="F24" s="65">
        <f>67033.09+357.55+833.07</f>
        <v>68223.710000000006</v>
      </c>
      <c r="G24" s="68">
        <f>E24+F24</f>
        <v>133239.84</v>
      </c>
      <c r="H24" s="71" t="s">
        <v>12</v>
      </c>
      <c r="I24" s="54">
        <v>0.2</v>
      </c>
      <c r="J24" s="72">
        <f>G24/I24</f>
        <v>666199.19999999995</v>
      </c>
      <c r="K24" s="1"/>
    </row>
    <row r="25" spans="1:11" ht="285" customHeight="1">
      <c r="A25" s="58"/>
      <c r="B25" s="61"/>
      <c r="C25" s="63"/>
      <c r="D25" s="61"/>
      <c r="E25" s="66"/>
      <c r="F25" s="66"/>
      <c r="G25" s="69"/>
      <c r="H25" s="71"/>
      <c r="I25" s="55"/>
      <c r="J25" s="73"/>
      <c r="K25" s="1"/>
    </row>
    <row r="26" spans="1:11" ht="79.5" hidden="1" customHeight="1">
      <c r="A26" s="58"/>
      <c r="B26" s="61"/>
      <c r="C26" s="63"/>
      <c r="D26" s="61"/>
      <c r="E26" s="66"/>
      <c r="F26" s="66"/>
      <c r="G26" s="69"/>
      <c r="H26" s="71"/>
      <c r="I26" s="55"/>
      <c r="J26" s="73"/>
      <c r="K26" s="1"/>
    </row>
    <row r="27" spans="1:11" ht="98.25" hidden="1" customHeight="1">
      <c r="A27" s="58"/>
      <c r="B27" s="61"/>
      <c r="C27" s="63"/>
      <c r="D27" s="61"/>
      <c r="E27" s="66"/>
      <c r="F27" s="66"/>
      <c r="G27" s="69"/>
      <c r="H27" s="71"/>
      <c r="I27" s="55"/>
      <c r="J27" s="73"/>
      <c r="K27" s="1"/>
    </row>
    <row r="28" spans="1:11" ht="175.5" hidden="1" customHeight="1">
      <c r="A28" s="58"/>
      <c r="B28" s="61"/>
      <c r="C28" s="63"/>
      <c r="D28" s="61"/>
      <c r="E28" s="66"/>
      <c r="F28" s="66"/>
      <c r="G28" s="69"/>
      <c r="H28" s="71"/>
      <c r="I28" s="55"/>
      <c r="J28" s="73"/>
      <c r="K28" s="1"/>
    </row>
    <row r="29" spans="1:11" ht="375.75" hidden="1" customHeight="1">
      <c r="A29" s="59"/>
      <c r="B29" s="62"/>
      <c r="C29" s="64"/>
      <c r="D29" s="64"/>
      <c r="E29" s="67"/>
      <c r="F29" s="67"/>
      <c r="G29" s="70"/>
      <c r="H29" s="71"/>
      <c r="I29" s="56"/>
      <c r="J29" s="74"/>
      <c r="K29" s="1"/>
    </row>
    <row r="30" spans="1:11" ht="220.5" customHeight="1">
      <c r="A30" s="57" t="s">
        <v>50</v>
      </c>
      <c r="B30" s="60" t="s">
        <v>30</v>
      </c>
      <c r="C30" s="24" t="s">
        <v>31</v>
      </c>
      <c r="D30" s="24" t="s">
        <v>68</v>
      </c>
      <c r="E30" s="26">
        <v>299.55</v>
      </c>
      <c r="F30" s="26">
        <f>327.48+1.75+4.07</f>
        <v>333.3</v>
      </c>
      <c r="G30" s="15">
        <f t="shared" si="0"/>
        <v>632.85</v>
      </c>
      <c r="H30" s="21" t="s">
        <v>12</v>
      </c>
      <c r="I30" s="36">
        <v>0.2</v>
      </c>
      <c r="J30" s="23">
        <f>G30/I30</f>
        <v>3164.25</v>
      </c>
      <c r="K30" s="1"/>
    </row>
    <row r="31" spans="1:11" ht="101.25" customHeight="1">
      <c r="A31" s="58"/>
      <c r="B31" s="61"/>
      <c r="C31" s="24" t="s">
        <v>32</v>
      </c>
      <c r="D31" s="25" t="s">
        <v>33</v>
      </c>
      <c r="E31" s="15">
        <v>28375.14</v>
      </c>
      <c r="F31" s="15">
        <f>31020.76+165.46+385.52</f>
        <v>31571.739999999998</v>
      </c>
      <c r="G31" s="15">
        <f t="shared" si="0"/>
        <v>59946.879999999997</v>
      </c>
      <c r="H31" s="21" t="s">
        <v>12</v>
      </c>
      <c r="I31" s="23">
        <v>0.33700000000000002</v>
      </c>
      <c r="J31" s="23">
        <f>G31/I31</f>
        <v>177883.91691394657</v>
      </c>
      <c r="K31" s="1"/>
    </row>
    <row r="32" spans="1:11" ht="378.75" customHeight="1">
      <c r="A32" s="58"/>
      <c r="B32" s="61"/>
      <c r="C32" s="24" t="s">
        <v>53</v>
      </c>
      <c r="D32" s="25" t="s">
        <v>56</v>
      </c>
      <c r="E32" s="15">
        <v>11891.45</v>
      </c>
      <c r="F32" s="15">
        <f>13000.18+69.34+161.56</f>
        <v>13231.08</v>
      </c>
      <c r="G32" s="15">
        <f t="shared" si="0"/>
        <v>25122.53</v>
      </c>
      <c r="H32" s="21" t="s">
        <v>12</v>
      </c>
      <c r="I32" s="23">
        <v>0.45</v>
      </c>
      <c r="J32" s="23">
        <f>G32/I32</f>
        <v>55827.844444444439</v>
      </c>
      <c r="K32" s="1"/>
    </row>
    <row r="33" spans="1:19" ht="383.25" customHeight="1">
      <c r="A33" s="58"/>
      <c r="B33" s="61"/>
      <c r="C33" s="24" t="s">
        <v>34</v>
      </c>
      <c r="D33" s="44" t="s">
        <v>61</v>
      </c>
      <c r="E33" s="15">
        <v>28317.18</v>
      </c>
      <c r="F33" s="15">
        <f>28880.24+154.05+358.92</f>
        <v>29393.21</v>
      </c>
      <c r="G33" s="15">
        <f t="shared" si="0"/>
        <v>57710.39</v>
      </c>
      <c r="H33" s="21" t="s">
        <v>12</v>
      </c>
      <c r="I33" s="36">
        <v>1</v>
      </c>
      <c r="J33" s="23">
        <f t="shared" ref="J33:J38" si="2">G33/I33</f>
        <v>57710.39</v>
      </c>
      <c r="K33" s="1"/>
    </row>
    <row r="34" spans="1:19" ht="156.75" customHeight="1">
      <c r="A34" s="58"/>
      <c r="B34" s="61"/>
      <c r="C34" s="40" t="s">
        <v>35</v>
      </c>
      <c r="D34" s="41" t="s">
        <v>36</v>
      </c>
      <c r="E34" s="28">
        <v>213.76</v>
      </c>
      <c r="F34" s="28">
        <f>233.69+1.25+2.9</f>
        <v>237.84</v>
      </c>
      <c r="G34" s="18">
        <f>E34+F34</f>
        <v>451.6</v>
      </c>
      <c r="H34" s="19" t="s">
        <v>12</v>
      </c>
      <c r="I34" s="19">
        <v>1</v>
      </c>
      <c r="J34" s="20">
        <f t="shared" ref="J34" si="3">G34/I34</f>
        <v>451.6</v>
      </c>
      <c r="K34" s="1"/>
    </row>
    <row r="35" spans="1:19" ht="199.5" customHeight="1">
      <c r="A35" s="58"/>
      <c r="B35" s="61"/>
      <c r="C35" s="24" t="s">
        <v>37</v>
      </c>
      <c r="D35" s="24" t="s">
        <v>38</v>
      </c>
      <c r="E35" s="26">
        <v>33578.629999999997</v>
      </c>
      <c r="F35" s="15">
        <f>36709.42+195.81+456.22</f>
        <v>37361.449999999997</v>
      </c>
      <c r="G35" s="15">
        <f t="shared" si="0"/>
        <v>70940.079999999987</v>
      </c>
      <c r="H35" s="21" t="s">
        <v>12</v>
      </c>
      <c r="I35" s="36">
        <v>14.2</v>
      </c>
      <c r="J35" s="23">
        <f t="shared" si="2"/>
        <v>4995.7802816901403</v>
      </c>
      <c r="K35" s="1"/>
    </row>
    <row r="36" spans="1:19" ht="175.5" customHeight="1">
      <c r="A36" s="59"/>
      <c r="B36" s="62"/>
      <c r="C36" s="24" t="s">
        <v>39</v>
      </c>
      <c r="D36" s="24" t="s">
        <v>40</v>
      </c>
      <c r="E36" s="26">
        <v>2038.31</v>
      </c>
      <c r="F36" s="26">
        <f>2228.35+11.89+27.69</f>
        <v>2267.9299999999998</v>
      </c>
      <c r="G36" s="15">
        <f t="shared" si="0"/>
        <v>4306.24</v>
      </c>
      <c r="H36" s="21" t="s">
        <v>12</v>
      </c>
      <c r="I36" s="36">
        <v>15.3</v>
      </c>
      <c r="J36" s="23">
        <f t="shared" si="2"/>
        <v>281.4535947712418</v>
      </c>
      <c r="K36" s="1"/>
    </row>
    <row r="37" spans="1:19" ht="93.75">
      <c r="A37" s="48" t="s">
        <v>51</v>
      </c>
      <c r="B37" s="50" t="s">
        <v>41</v>
      </c>
      <c r="C37" s="52" t="s">
        <v>42</v>
      </c>
      <c r="D37" s="25" t="s">
        <v>54</v>
      </c>
      <c r="E37" s="15">
        <v>708440.02</v>
      </c>
      <c r="F37" s="15">
        <f>761057.32+4059.42+9458.22</f>
        <v>774574.96</v>
      </c>
      <c r="G37" s="15">
        <f t="shared" si="0"/>
        <v>1483014.98</v>
      </c>
      <c r="H37" s="29" t="s">
        <v>43</v>
      </c>
      <c r="I37" s="38">
        <v>1200000</v>
      </c>
      <c r="J37" s="23">
        <f t="shared" si="2"/>
        <v>1.2358458166666666</v>
      </c>
      <c r="K37" s="1"/>
    </row>
    <row r="38" spans="1:19" ht="37.5">
      <c r="A38" s="49"/>
      <c r="B38" s="51"/>
      <c r="C38" s="53"/>
      <c r="D38" s="25" t="s">
        <v>70</v>
      </c>
      <c r="E38" s="15">
        <v>49264.42</v>
      </c>
      <c r="F38" s="15">
        <f>53857.73+287.27+669.33</f>
        <v>54814.33</v>
      </c>
      <c r="G38" s="15">
        <f t="shared" si="0"/>
        <v>104078.75</v>
      </c>
      <c r="H38" s="29" t="s">
        <v>43</v>
      </c>
      <c r="I38" s="38">
        <v>250000</v>
      </c>
      <c r="J38" s="23">
        <f t="shared" si="2"/>
        <v>0.41631499999999999</v>
      </c>
      <c r="K38" s="1"/>
    </row>
    <row r="39" spans="1:19" ht="24.75" customHeight="1">
      <c r="A39" s="45" t="s">
        <v>44</v>
      </c>
      <c r="B39" s="46"/>
      <c r="C39" s="46"/>
      <c r="D39" s="47"/>
      <c r="E39" s="15">
        <f>SUM(E12:E18,E19:E29,E30:E33,E34:E38)</f>
        <v>10731307.300000003</v>
      </c>
      <c r="F39" s="15">
        <f>SUM(F12:F18,F19:F29,F30:F33,F34:F38)</f>
        <v>10266769.450000001</v>
      </c>
      <c r="G39" s="15">
        <f>SUM(G12:G18,G19:G29,G30:G33,G34:G38)</f>
        <v>20998076.750000004</v>
      </c>
      <c r="H39" s="30"/>
      <c r="I39" s="15"/>
      <c r="J39" s="15"/>
      <c r="K39" s="1"/>
      <c r="S39" s="12"/>
    </row>
    <row r="40" spans="1:19" ht="15">
      <c r="A40" s="13"/>
      <c r="B40" s="13"/>
      <c r="C40" s="13"/>
      <c r="D40" s="13"/>
      <c r="E40" s="13"/>
      <c r="F40" s="13"/>
      <c r="G40" s="13"/>
      <c r="H40" s="13"/>
      <c r="I40" s="14"/>
      <c r="J40" s="13"/>
      <c r="K40" s="1"/>
    </row>
    <row r="41" spans="1:19" ht="13.5" customHeight="1">
      <c r="E41" s="34"/>
      <c r="F41" s="34"/>
      <c r="G41" s="34"/>
      <c r="K41" s="1"/>
    </row>
    <row r="42" spans="1:19" ht="33.75" customHeight="1">
      <c r="E42" s="34"/>
      <c r="F42" s="34"/>
      <c r="G42" s="34"/>
      <c r="K42" s="1"/>
    </row>
    <row r="43" spans="1:19" ht="18">
      <c r="E43" s="34"/>
      <c r="F43" s="34"/>
      <c r="G43" s="34"/>
    </row>
    <row r="44" spans="1:19" ht="11.25" customHeight="1"/>
  </sheetData>
  <mergeCells count="34">
    <mergeCell ref="H2:J3"/>
    <mergeCell ref="H4:J4"/>
    <mergeCell ref="A7:I7"/>
    <mergeCell ref="B8:J8"/>
    <mergeCell ref="C10:D10"/>
    <mergeCell ref="J24:J29"/>
    <mergeCell ref="A19:A20"/>
    <mergeCell ref="B19:B20"/>
    <mergeCell ref="C19:C20"/>
    <mergeCell ref="F14:F15"/>
    <mergeCell ref="G14:G15"/>
    <mergeCell ref="H14:H15"/>
    <mergeCell ref="I14:I15"/>
    <mergeCell ref="J14:J15"/>
    <mergeCell ref="A12:A17"/>
    <mergeCell ref="B12:B17"/>
    <mergeCell ref="C14:C15"/>
    <mergeCell ref="D14:D15"/>
    <mergeCell ref="E14:E15"/>
    <mergeCell ref="A39:D39"/>
    <mergeCell ref="A37:A38"/>
    <mergeCell ref="B37:B38"/>
    <mergeCell ref="C37:C38"/>
    <mergeCell ref="I24:I29"/>
    <mergeCell ref="A30:A36"/>
    <mergeCell ref="B30:B36"/>
    <mergeCell ref="A21:A29"/>
    <mergeCell ref="B21:B29"/>
    <mergeCell ref="C24:C29"/>
    <mergeCell ref="D24:D29"/>
    <mergeCell ref="E24:E29"/>
    <mergeCell ref="F24:F29"/>
    <mergeCell ref="G24:G29"/>
    <mergeCell ref="H24:H29"/>
  </mergeCells>
  <pageMargins left="0.39370078740157483" right="0.39370078740157483" top="0.59055118110236227" bottom="0.19685039370078741" header="0.31496062992125984" footer="0.31496062992125984"/>
  <pageSetup paperSize="9" scale="62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МЗ -  2022</vt:lpstr>
      <vt:lpstr>'МЗ -  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IV.Borisova</dc:creator>
  <cp:lastModifiedBy>NI.Khomenko</cp:lastModifiedBy>
  <cp:lastPrinted>2022-06-28T10:49:42Z</cp:lastPrinted>
  <dcterms:created xsi:type="dcterms:W3CDTF">2019-12-09T13:45:38Z</dcterms:created>
  <dcterms:modified xsi:type="dcterms:W3CDTF">2022-06-28T10:50:03Z</dcterms:modified>
</cp:coreProperties>
</file>