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90" windowWidth="11355" windowHeight="8700" firstSheet="2" activeTab="2"/>
  </bookViews>
  <sheets>
    <sheet name="2015" sheetId="6" r:id="rId1"/>
    <sheet name="2016" sheetId="7" r:id="rId2"/>
    <sheet name="МЗ- 2022" sheetId="9" r:id="rId3"/>
  </sheets>
  <externalReferences>
    <externalReference r:id="rId4"/>
    <externalReference r:id="rId5"/>
    <externalReference r:id="rId6"/>
  </externalReferences>
  <definedNames>
    <definedName name="_xlnm.Print_Titles" localSheetId="0">'2015'!$6:$6</definedName>
    <definedName name="_xlnm.Print_Area" localSheetId="0">'2015'!$A$1:$G$144</definedName>
    <definedName name="_xlnm.Print_Area" localSheetId="2">'МЗ- 2022'!$A$1:$K$11</definedName>
  </definedNames>
  <calcPr calcId="124519"/>
</workbook>
</file>

<file path=xl/calcChain.xml><?xml version="1.0" encoding="utf-8"?>
<calcChain xmlns="http://schemas.openxmlformats.org/spreadsheetml/2006/main">
  <c r="G10" i="9"/>
  <c r="K10" s="1"/>
  <c r="F11"/>
  <c r="E11"/>
  <c r="E6" i="7" l="1"/>
  <c r="E135"/>
  <c r="E128"/>
  <c r="E31"/>
  <c r="E133" s="1"/>
  <c r="E136" s="1"/>
  <c r="E21"/>
  <c r="E10"/>
  <c r="E8"/>
  <c r="E7"/>
  <c r="E5"/>
  <c r="E4"/>
  <c r="G132"/>
  <c r="G131"/>
  <c r="G130"/>
  <c r="G128"/>
  <c r="G126"/>
  <c r="G114"/>
  <c r="G109"/>
  <c r="G105"/>
  <c r="G103"/>
  <c r="G102"/>
  <c r="G101"/>
  <c r="G100"/>
  <c r="G99"/>
  <c r="G97"/>
  <c r="G95"/>
  <c r="G94"/>
  <c r="G93"/>
  <c r="G92"/>
  <c r="G91"/>
  <c r="G90"/>
  <c r="G89"/>
  <c r="G88"/>
  <c r="G86"/>
  <c r="G84"/>
  <c r="G81"/>
  <c r="G80"/>
  <c r="G79"/>
  <c r="G77"/>
  <c r="G71"/>
  <c r="G69"/>
  <c r="G67"/>
  <c r="G66"/>
  <c r="G65"/>
  <c r="G64"/>
  <c r="G62"/>
  <c r="G61"/>
  <c r="G60"/>
  <c r="G57"/>
  <c r="G54"/>
  <c r="G55"/>
  <c r="G56"/>
  <c r="G52"/>
  <c r="G53"/>
  <c r="G50"/>
  <c r="G51"/>
  <c r="G48"/>
  <c r="G49"/>
  <c r="G47"/>
  <c r="G45"/>
  <c r="G44"/>
  <c r="G42"/>
  <c r="G43"/>
  <c r="G41"/>
  <c r="G40"/>
  <c r="G39"/>
  <c r="G38"/>
  <c r="G37"/>
  <c r="G36"/>
  <c r="G35"/>
  <c r="G34"/>
  <c r="G33"/>
  <c r="G31"/>
  <c r="G27"/>
  <c r="G26"/>
  <c r="G25"/>
  <c r="G23"/>
  <c r="G21"/>
  <c r="G17"/>
  <c r="G16"/>
  <c r="G15"/>
  <c r="G14"/>
  <c r="G12"/>
  <c r="G11"/>
  <c r="G10"/>
  <c r="G9"/>
  <c r="F8"/>
  <c r="G8" s="1"/>
  <c r="F7"/>
  <c r="G7" s="1"/>
  <c r="F6"/>
  <c r="G6" s="1"/>
  <c r="F5"/>
  <c r="G5" s="1"/>
  <c r="F4"/>
  <c r="G4" s="1"/>
  <c r="F133"/>
  <c r="F136" s="1"/>
  <c r="D142" i="6"/>
  <c r="D119"/>
  <c r="D105"/>
  <c r="D93"/>
  <c r="D79"/>
  <c r="D66"/>
  <c r="D55"/>
  <c r="D53"/>
  <c r="D47"/>
  <c r="D45"/>
  <c r="D38"/>
  <c r="D41" s="1"/>
  <c r="D39"/>
  <c r="D36"/>
  <c r="D28"/>
  <c r="D32" s="1"/>
  <c r="D21"/>
  <c r="D26" s="1"/>
  <c r="D23"/>
  <c r="D16"/>
  <c r="D17"/>
  <c r="D10"/>
  <c r="D12"/>
  <c r="C140"/>
  <c r="C141"/>
  <c r="C134"/>
  <c r="C135"/>
  <c r="C136"/>
  <c r="C137"/>
  <c r="C138"/>
  <c r="C132"/>
  <c r="C121"/>
  <c r="C122"/>
  <c r="C123"/>
  <c r="C125"/>
  <c r="C126"/>
  <c r="C127"/>
  <c r="C128"/>
  <c r="C110"/>
  <c r="C111"/>
  <c r="C112"/>
  <c r="C114"/>
  <c r="C115"/>
  <c r="C116"/>
  <c r="C117"/>
  <c r="C118"/>
  <c r="C119"/>
  <c r="C107"/>
  <c r="C101"/>
  <c r="C102"/>
  <c r="C103"/>
  <c r="C104"/>
  <c r="C105"/>
  <c r="C95"/>
  <c r="C96"/>
  <c r="C97"/>
  <c r="C98"/>
  <c r="C99"/>
  <c r="C87"/>
  <c r="C93" s="1"/>
  <c r="C88"/>
  <c r="C89"/>
  <c r="C90"/>
  <c r="C91"/>
  <c r="C92"/>
  <c r="C81"/>
  <c r="C82"/>
  <c r="C83"/>
  <c r="C84"/>
  <c r="C85"/>
  <c r="C72"/>
  <c r="C79" s="1"/>
  <c r="C73"/>
  <c r="C74"/>
  <c r="C75"/>
  <c r="C76"/>
  <c r="C77"/>
  <c r="C78"/>
  <c r="C68"/>
  <c r="C64"/>
  <c r="C66" s="1"/>
  <c r="C65"/>
  <c r="C58"/>
  <c r="C60"/>
  <c r="C61"/>
  <c r="C55"/>
  <c r="C53"/>
  <c r="C51"/>
  <c r="C47"/>
  <c r="F47" s="1"/>
  <c r="G47" s="1"/>
  <c r="C43"/>
  <c r="C45" s="1"/>
  <c r="C44"/>
  <c r="C38"/>
  <c r="C41" s="1"/>
  <c r="C39"/>
  <c r="C34"/>
  <c r="C36" s="1"/>
  <c r="C35"/>
  <c r="C28"/>
  <c r="C29"/>
  <c r="C30"/>
  <c r="C31"/>
  <c r="C32"/>
  <c r="C20"/>
  <c r="C26" s="1"/>
  <c r="C21"/>
  <c r="C22"/>
  <c r="C23"/>
  <c r="C24"/>
  <c r="C25"/>
  <c r="C16"/>
  <c r="C18" s="1"/>
  <c r="C17"/>
  <c r="C9"/>
  <c r="F9" s="1"/>
  <c r="G9" s="1"/>
  <c r="G14" s="1"/>
  <c r="C10"/>
  <c r="C11"/>
  <c r="C12"/>
  <c r="F12" s="1"/>
  <c r="C13"/>
  <c r="E49"/>
  <c r="E124"/>
  <c r="E113"/>
  <c r="F140"/>
  <c r="F141"/>
  <c r="F134"/>
  <c r="F135"/>
  <c r="F136"/>
  <c r="F137"/>
  <c r="F132"/>
  <c r="F121"/>
  <c r="F122"/>
  <c r="F123"/>
  <c r="F124"/>
  <c r="F125"/>
  <c r="F126"/>
  <c r="F127"/>
  <c r="F128"/>
  <c r="F110"/>
  <c r="F111"/>
  <c r="F112"/>
  <c r="F113"/>
  <c r="F114"/>
  <c r="F115"/>
  <c r="F116"/>
  <c r="F117"/>
  <c r="F118"/>
  <c r="F107"/>
  <c r="F101"/>
  <c r="F102"/>
  <c r="F103"/>
  <c r="F104"/>
  <c r="F95"/>
  <c r="F96"/>
  <c r="F97"/>
  <c r="F98"/>
  <c r="F99"/>
  <c r="F87"/>
  <c r="F93" s="1"/>
  <c r="F88"/>
  <c r="F89"/>
  <c r="F90"/>
  <c r="F91"/>
  <c r="F92"/>
  <c r="F81"/>
  <c r="F82"/>
  <c r="F83"/>
  <c r="F84"/>
  <c r="F85"/>
  <c r="F72"/>
  <c r="F79" s="1"/>
  <c r="F73"/>
  <c r="F74"/>
  <c r="F75"/>
  <c r="F76"/>
  <c r="F77"/>
  <c r="F78"/>
  <c r="F68"/>
  <c r="F64"/>
  <c r="F65"/>
  <c r="F60"/>
  <c r="F62" s="1"/>
  <c r="F61"/>
  <c r="F58"/>
  <c r="F55"/>
  <c r="F53"/>
  <c r="F51"/>
  <c r="F49"/>
  <c r="F43"/>
  <c r="F45" s="1"/>
  <c r="F44"/>
  <c r="F39"/>
  <c r="G39" s="1"/>
  <c r="F40"/>
  <c r="F34"/>
  <c r="F35"/>
  <c r="F28"/>
  <c r="F29"/>
  <c r="F30"/>
  <c r="F31"/>
  <c r="F20"/>
  <c r="F21"/>
  <c r="F22"/>
  <c r="F23"/>
  <c r="F24"/>
  <c r="F25"/>
  <c r="F16"/>
  <c r="F17"/>
  <c r="F10"/>
  <c r="F11"/>
  <c r="F13"/>
  <c r="E141"/>
  <c r="E140"/>
  <c r="E142" s="1"/>
  <c r="E137"/>
  <c r="E136"/>
  <c r="E135"/>
  <c r="E132"/>
  <c r="E134"/>
  <c r="E138" s="1"/>
  <c r="E128"/>
  <c r="E127"/>
  <c r="E126"/>
  <c r="E125"/>
  <c r="E123"/>
  <c r="E122"/>
  <c r="E121"/>
  <c r="E118"/>
  <c r="E117"/>
  <c r="E116"/>
  <c r="E115"/>
  <c r="E114"/>
  <c r="E112"/>
  <c r="E111"/>
  <c r="E110"/>
  <c r="E119" s="1"/>
  <c r="E107"/>
  <c r="E103"/>
  <c r="E102"/>
  <c r="E98"/>
  <c r="E97"/>
  <c r="E96"/>
  <c r="E92"/>
  <c r="E91"/>
  <c r="E90"/>
  <c r="E89"/>
  <c r="E88"/>
  <c r="E84"/>
  <c r="E83"/>
  <c r="E82"/>
  <c r="E78"/>
  <c r="E77"/>
  <c r="E76"/>
  <c r="E75"/>
  <c r="E74"/>
  <c r="E73"/>
  <c r="E68"/>
  <c r="E65"/>
  <c r="E64"/>
  <c r="E61"/>
  <c r="E58"/>
  <c r="E55"/>
  <c r="E51"/>
  <c r="E47"/>
  <c r="E44"/>
  <c r="E43"/>
  <c r="E39"/>
  <c r="E38"/>
  <c r="E41" s="1"/>
  <c r="E35"/>
  <c r="E34"/>
  <c r="E36" s="1"/>
  <c r="E31"/>
  <c r="E30"/>
  <c r="E29"/>
  <c r="E28"/>
  <c r="E32" s="1"/>
  <c r="E25"/>
  <c r="E24"/>
  <c r="E23"/>
  <c r="E21"/>
  <c r="E20"/>
  <c r="E26" s="1"/>
  <c r="E17"/>
  <c r="E16"/>
  <c r="E13"/>
  <c r="E12"/>
  <c r="E11"/>
  <c r="E10"/>
  <c r="E9"/>
  <c r="E14" s="1"/>
  <c r="D104"/>
  <c r="G51"/>
  <c r="D22"/>
  <c r="E45"/>
  <c r="E81"/>
  <c r="E85" s="1"/>
  <c r="E87"/>
  <c r="E93" s="1"/>
  <c r="E95"/>
  <c r="E99" s="1"/>
  <c r="E101"/>
  <c r="E105" s="1"/>
  <c r="E66"/>
  <c r="E72"/>
  <c r="E79" s="1"/>
  <c r="E60"/>
  <c r="E62" s="1"/>
  <c r="E104"/>
  <c r="E22"/>
  <c r="E53"/>
  <c r="G40"/>
  <c r="G60"/>
  <c r="G55"/>
  <c r="G24"/>
  <c r="G68"/>
  <c r="G135"/>
  <c r="G31"/>
  <c r="G113"/>
  <c r="G104"/>
  <c r="G121"/>
  <c r="G74"/>
  <c r="G90"/>
  <c r="G89"/>
  <c r="G30"/>
  <c r="G116"/>
  <c r="G21"/>
  <c r="G58"/>
  <c r="G141"/>
  <c r="G28"/>
  <c r="G29"/>
  <c r="G126"/>
  <c r="G114"/>
  <c r="G137"/>
  <c r="G136"/>
  <c r="G92"/>
  <c r="G78"/>
  <c r="G101"/>
  <c r="G76"/>
  <c r="G140"/>
  <c r="G88"/>
  <c r="G65"/>
  <c r="G16"/>
  <c r="G18" s="1"/>
  <c r="G61"/>
  <c r="G77"/>
  <c r="G11"/>
  <c r="G44"/>
  <c r="G132"/>
  <c r="G122"/>
  <c r="G102"/>
  <c r="G118"/>
  <c r="G49"/>
  <c r="G107"/>
  <c r="G103"/>
  <c r="G83"/>
  <c r="G134"/>
  <c r="G25"/>
  <c r="G95"/>
  <c r="G99" s="1"/>
  <c r="G13"/>
  <c r="G81"/>
  <c r="G85" s="1"/>
  <c r="G64"/>
  <c r="G10"/>
  <c r="G128"/>
  <c r="G115"/>
  <c r="G110"/>
  <c r="G125"/>
  <c r="G87"/>
  <c r="G93" s="1"/>
  <c r="G97"/>
  <c r="G91"/>
  <c r="G112"/>
  <c r="G111"/>
  <c r="G75"/>
  <c r="G82"/>
  <c r="G53"/>
  <c r="G20"/>
  <c r="G26" s="1"/>
  <c r="G35"/>
  <c r="G73"/>
  <c r="G34"/>
  <c r="G36" s="1"/>
  <c r="G23"/>
  <c r="G72"/>
  <c r="G124"/>
  <c r="G17"/>
  <c r="G127"/>
  <c r="G123"/>
  <c r="G98"/>
  <c r="G84"/>
  <c r="G96"/>
  <c r="G117"/>
  <c r="G79"/>
  <c r="G105"/>
  <c r="G138"/>
  <c r="G32"/>
  <c r="G133" i="7" l="1"/>
  <c r="G136" s="1"/>
  <c r="G22" i="6"/>
  <c r="G66"/>
  <c r="C142"/>
  <c r="F18"/>
  <c r="G62"/>
  <c r="G142"/>
  <c r="C62"/>
  <c r="G119"/>
  <c r="E18"/>
  <c r="F36"/>
  <c r="F105"/>
  <c r="F142"/>
  <c r="F26"/>
  <c r="F32"/>
  <c r="D14"/>
  <c r="G129"/>
  <c r="F129"/>
  <c r="F66"/>
  <c r="F119"/>
  <c r="F138"/>
  <c r="C14"/>
  <c r="C129"/>
  <c r="E129" s="1"/>
  <c r="E143" s="1"/>
  <c r="D18"/>
  <c r="D143"/>
  <c r="G12"/>
  <c r="F14"/>
  <c r="G43"/>
  <c r="G45" s="1"/>
  <c r="F38"/>
  <c r="C143" l="1"/>
  <c r="F41"/>
  <c r="F143" s="1"/>
  <c r="G38"/>
  <c r="G41" s="1"/>
  <c r="G143" s="1"/>
  <c r="G148" l="1"/>
  <c r="G11" i="9" l="1"/>
</calcChain>
</file>

<file path=xl/sharedStrings.xml><?xml version="1.0" encoding="utf-8"?>
<sst xmlns="http://schemas.openxmlformats.org/spreadsheetml/2006/main" count="288" uniqueCount="225">
  <si>
    <t>Определение нормативов затрат на оказание (выполнение) единицы муниципальной услуги (работы)</t>
  </si>
  <si>
    <t xml:space="preserve">№ п/п
</t>
  </si>
  <si>
    <t xml:space="preserve">Наименование  работ
</t>
  </si>
  <si>
    <t>Затраты на оплату труда и начисления на выплаты по оплате труда, руб.</t>
  </si>
  <si>
    <t xml:space="preserve">Затраты на приобретение материальных запасов, руб.
</t>
  </si>
  <si>
    <t>Нормативные затраты, непосредственно связанные с выполнением муниципальной работы, руб.</t>
  </si>
  <si>
    <t xml:space="preserve">Нормативные затраты на общехозяйственные нужды, руб.
</t>
  </si>
  <si>
    <t xml:space="preserve">Объем расчетно-нормативных затрат на выполнение работ, руб. </t>
  </si>
  <si>
    <t>Рубки ухода в  городских лесах</t>
  </si>
  <si>
    <t>1.</t>
  </si>
  <si>
    <t xml:space="preserve">Выборочно-санитарные рубки </t>
  </si>
  <si>
    <t>валка леса бензопилой ,состав звена 2 чел</t>
  </si>
  <si>
    <t>обрезка, сбор и складирование сучьев</t>
  </si>
  <si>
    <t>раскряжевка на 1м сортимены, состав звена 2  чел.</t>
  </si>
  <si>
    <t>зачистка сучьев после раскряжевки</t>
  </si>
  <si>
    <t>подноска и складирование дров до 50 м</t>
  </si>
  <si>
    <t>1.1.</t>
  </si>
  <si>
    <t>Прочистки</t>
  </si>
  <si>
    <t>рубка хвороста неликвида 3м3с км</t>
  </si>
  <si>
    <t>сбор ,подноска и складированеие хвороста</t>
  </si>
  <si>
    <t>2.</t>
  </si>
  <si>
    <t xml:space="preserve">Уборка захламленных насаждений </t>
  </si>
  <si>
    <t>обрезка ,сбор и складирование сучьев</t>
  </si>
  <si>
    <t>раскряжевка на 1м сортимены состав звена 2 чел.</t>
  </si>
  <si>
    <t>очистка мест рубок</t>
  </si>
  <si>
    <t>3.</t>
  </si>
  <si>
    <t xml:space="preserve">Отвод лесосек под рубки ухода </t>
  </si>
  <si>
    <t>прорубка визиров шир 1м по заданному направлению (0.4 км на 1 га)</t>
  </si>
  <si>
    <t>промер визиров стал. лентой</t>
  </si>
  <si>
    <t xml:space="preserve">сплошной пересчет деревьев </t>
  </si>
  <si>
    <t>изготовление и установка столбов</t>
  </si>
  <si>
    <t>4.</t>
  </si>
  <si>
    <t>Разрубка квартвальных просек</t>
  </si>
  <si>
    <t>5.</t>
  </si>
  <si>
    <t xml:space="preserve">Лесозащитные мероприятия </t>
  </si>
  <si>
    <t>лесопотологический мониторинг</t>
  </si>
  <si>
    <t>обработка ядохимикатами посевов</t>
  </si>
  <si>
    <t xml:space="preserve">                развешивание скворечников</t>
  </si>
  <si>
    <t>6.</t>
  </si>
  <si>
    <t>Противопожарные мероприятия в городских лесах</t>
  </si>
  <si>
    <t>уход за минполосами в 2 прохода</t>
  </si>
  <si>
    <t>скашивание травы на пожароопасных направлениях</t>
  </si>
  <si>
    <t>7.</t>
  </si>
  <si>
    <t xml:space="preserve">Поддержание в постоянной готовности пожарной службы </t>
  </si>
  <si>
    <t xml:space="preserve">наем пожарных сторожей </t>
  </si>
  <si>
    <t>8.</t>
  </si>
  <si>
    <t xml:space="preserve"> Работы по охране лесов от пожаров и лесонарушений</t>
  </si>
  <si>
    <t>работа по охране городских лесов</t>
  </si>
  <si>
    <t>8.1.</t>
  </si>
  <si>
    <t xml:space="preserve">Доставка рабочих </t>
  </si>
  <si>
    <t>доставка рабочих на работу пробег в день 120км, бригада 6 чел.</t>
  </si>
  <si>
    <t>9.</t>
  </si>
  <si>
    <t>Борьба с карантинными растениямим в городских лесах</t>
  </si>
  <si>
    <t xml:space="preserve">скашивание  амброзии на территории городских лесов </t>
  </si>
  <si>
    <t>10.</t>
  </si>
  <si>
    <t>Благоустройство территории городских лесов</t>
  </si>
  <si>
    <t>уборка мусора на территории городских лесов</t>
  </si>
  <si>
    <t>12.</t>
  </si>
  <si>
    <t>Заготовка семян</t>
  </si>
  <si>
    <t xml:space="preserve">Лох узколистный </t>
  </si>
  <si>
    <t>Сбор сырья с растущих кустарников</t>
  </si>
  <si>
    <t>Акация белая - 5 кг</t>
  </si>
  <si>
    <t>сбор сырья с растущих деревьев высотой свыше 5 м при средней урожайности ,% выхода семян 22% ,н. выр. 5,8 кг, сырья -22,7 кг</t>
  </si>
  <si>
    <t>переработка семян акации белой</t>
  </si>
  <si>
    <t>Сосна крымская - 2 кг</t>
  </si>
  <si>
    <t>заготовка шишек сосны с растущих деревьев, высотой более 5 м., выход семян -3%</t>
  </si>
  <si>
    <t>переработка семян сосны</t>
  </si>
  <si>
    <t>Дуб черешчатый- 60 кг</t>
  </si>
  <si>
    <t>Заготовка желудей</t>
  </si>
  <si>
    <t>13.</t>
  </si>
  <si>
    <t xml:space="preserve">Выращивание посадочного материала </t>
  </si>
  <si>
    <t>13.1.</t>
  </si>
  <si>
    <t>Посев семян лесных культур</t>
  </si>
  <si>
    <t xml:space="preserve">Сосна крымская   - 2 кг                                     </t>
  </si>
  <si>
    <t>устройство гряд ручным способом с набрасывание земли из междурядий</t>
  </si>
  <si>
    <t>поперечная маркировка гряд сеяльной доской</t>
  </si>
  <si>
    <t>замачивание семян в воде</t>
  </si>
  <si>
    <t>посев семян в бороздки руками с заделкой семян,мелкие семена</t>
  </si>
  <si>
    <t>вертикальное оттенение посевов ветками лиственных пород с заготовкой и подноской их на расстояние до 100м</t>
  </si>
  <si>
    <t>пятикратный уход за посевами вручную, удаление, сбор и вынос сорной растительности на расстояние до 50м при сильной засоренности</t>
  </si>
  <si>
    <t>полив посевов из шланга</t>
  </si>
  <si>
    <t xml:space="preserve">Дуб черешчатый   - 60 кг                                     </t>
  </si>
  <si>
    <t>Устройство борозд под посев семян шнуром</t>
  </si>
  <si>
    <t>Посев семян руками в приготовленные борозды</t>
  </si>
  <si>
    <t>Акация белая – 5 кг</t>
  </si>
  <si>
    <t>обработка семян кипятком</t>
  </si>
  <si>
    <t>посев семян в бороздки руками с заделкой семян, мелкие семена</t>
  </si>
  <si>
    <t>Лох узколистный -10кг</t>
  </si>
  <si>
    <t>Устройство борозд под посев семян при глубине борозды до 3 см(н высева12гр на 1 п.м.,10000/12=833п.м)</t>
  </si>
  <si>
    <t xml:space="preserve">Пятикратный уход за посевами вручную ,удаление ,сбор и вынос сорной растительности на расстояние до 50м при сильной засоренности </t>
  </si>
  <si>
    <t>13.2.</t>
  </si>
  <si>
    <t xml:space="preserve">Подготовка почвы под посев </t>
  </si>
  <si>
    <t>перепашка  целинных и залежных земель пласта многолетних трав,трактор МТЗ_82 с плугом ПН-3-35,тяжелые почвы,длина гона до150м</t>
  </si>
  <si>
    <t>2-х кратная культивация почвы ,трактор МТЗ-82 с БДМ -2,4-2Н,тяжелая почва,длинна гона до150 м</t>
  </si>
  <si>
    <t>перепашка  пара,трактор МТЗ_82 с плугом ПН-3-35,тяжелые почвы,длина гона до150м</t>
  </si>
  <si>
    <t>Предпосевная подготовка</t>
  </si>
  <si>
    <t>13.3..</t>
  </si>
  <si>
    <t>Уход за школкой сосны крымской</t>
  </si>
  <si>
    <t>пятикратная ручная прополка сеянцев мотыгой на тяжелых почвах 5*0,3га=0,15га</t>
  </si>
  <si>
    <t>14.</t>
  </si>
  <si>
    <t>Посадка лесных культур</t>
  </si>
  <si>
    <t>14.1.</t>
  </si>
  <si>
    <t>Дополнение лесных культур</t>
  </si>
  <si>
    <t>Выкопка железной лопатой сеянцев с корневой системой до 2.5 метров</t>
  </si>
  <si>
    <t xml:space="preserve">Выкопка саженцев лопатой из временной прикопки </t>
  </si>
  <si>
    <t xml:space="preserve">Выборка сеянцев с погрузкой на  транспортное средство </t>
  </si>
  <si>
    <t>Перевозка сеянцев к месту прикопки</t>
  </si>
  <si>
    <t>Прикопка двулетних саженцев для временного хранения</t>
  </si>
  <si>
    <t xml:space="preserve">Обмакивание корней сеянцев в глиняную болтушку </t>
  </si>
  <si>
    <t>Копка ямок для посадки деревьев вручную размером 30х30 , Н выр =179,на 1 га 3333шт на 3 га =9999шт</t>
  </si>
  <si>
    <t>Посадка в подготовленные ямки саженцев крупномера в количестве 9999 штук</t>
  </si>
  <si>
    <t>14.2.</t>
  </si>
  <si>
    <t xml:space="preserve">выкопка саженцев лопатой из временной прикопки </t>
  </si>
  <si>
    <t>Перевозка к месту прикопки</t>
  </si>
  <si>
    <t>прикопка двулетних саженцев для временного хранения</t>
  </si>
  <si>
    <t xml:space="preserve">обмакивание корней сеянцев в глиняную болтушку </t>
  </si>
  <si>
    <t xml:space="preserve">Посадка леса на участках без пней </t>
  </si>
  <si>
    <t>Подготовка почвы под посадку лесных культур</t>
  </si>
  <si>
    <t>15.1.</t>
  </si>
  <si>
    <t>Подготовка почвы под посадку лесных культур на 2015год</t>
  </si>
  <si>
    <t xml:space="preserve">предпосадочная подготовка почвы трактор МТЗ-82,БДМ-2,4,длинна гона до 100м,коэф на перегон -0,86,Н </t>
  </si>
  <si>
    <t>15.2.</t>
  </si>
  <si>
    <t>Подготовка почвы под посадку лесных культур на 2016 год</t>
  </si>
  <si>
    <t>дискование травяного покрова,трактор МТЗ-82,БДМ-2,4</t>
  </si>
  <si>
    <t>перепашка  целинных земель,трактор МТЗ_82 с плугом ПН-3-35,тяжелые почвы,длина гона до100м,коэф. На перегон 0,86,Н выр -1,1*0,86=0,95га</t>
  </si>
  <si>
    <t>2-х кратная культивация почвы ,трактор МТЗ-82 с БДМ-2,4-2Н,тяжелая почва,длинна гона до100 м,коэф на перегон 0,86,Н выр=10,3*0,86=8,9га</t>
  </si>
  <si>
    <t>перепашка  пара,трактор МТЗ_82 с плугом ПН-3-35,тяжелые почвы,длина гона до100м,коэф на перегон 0,86 Н выр=1,54*0,86=1,32</t>
  </si>
  <si>
    <t>16.</t>
  </si>
  <si>
    <t>Уход за лесными культурами</t>
  </si>
  <si>
    <t>выкашивание травы и обрезка ветвей (пятикратное)</t>
  </si>
  <si>
    <t xml:space="preserve">уход за лесными культурами в междурядьях на участках без пней , МТЗ-82, при длине гона 150м </t>
  </si>
  <si>
    <t>ИТОГО</t>
  </si>
  <si>
    <t>N п/п</t>
  </si>
  <si>
    <t>Наименование работы</t>
  </si>
  <si>
    <t>Содержание работы</t>
  </si>
  <si>
    <t>Нормативные затраты на общехозяйственные нужды, руб.</t>
  </si>
  <si>
    <t>Предупреждение возникновения и распространения лесных пожаров, включая территорию ООПТ</t>
  </si>
  <si>
    <t>снижение природной пожарной опасности лесов путем регулирования породного состава лесных насаждений и проведения санитарно-оздоровительных мероприятий</t>
  </si>
  <si>
    <t>валка леса бензопилой</t>
  </si>
  <si>
    <t>раскряжевка на 1м сортимены</t>
  </si>
  <si>
    <t>подноска и складирование дров до 50м</t>
  </si>
  <si>
    <t>прочистка просек </t>
  </si>
  <si>
    <t>рубка хвороста неликвида</t>
  </si>
  <si>
    <t>сбор, подноска и складирование хвороста</t>
  </si>
  <si>
    <t>прочистка и обновление противопожарных минерализованных полос</t>
  </si>
  <si>
    <t xml:space="preserve">уход за минполосами </t>
  </si>
  <si>
    <t>информационное обеспечение деятельности в области пожарной безопасности в лесах </t>
  </si>
  <si>
    <t>наем пожарных сторожей</t>
  </si>
  <si>
    <t>патрулирование по охране городских лесов от пожаров и лесонарушений</t>
  </si>
  <si>
    <t>Проведение противопожарной пропаганды и других профилактических мероприятий в целях предотвращения возникновения лесных пожаров </t>
  </si>
  <si>
    <t>доставка рабочих на работу</t>
  </si>
  <si>
    <t>Выполнение работ по отводу лесосек</t>
  </si>
  <si>
    <t>Отвод лесосек </t>
  </si>
  <si>
    <t>прорубка визиров шириной 1 м по заданному направлению (0,4 км на 1 га)</t>
  </si>
  <si>
    <t>промер визиров стальной лентой</t>
  </si>
  <si>
    <t>Профилактика возникновения очагов вредных организмов</t>
  </si>
  <si>
    <t>Планирование, обоснование и назначение санитарно-оздоровительных мероприятий и мероприятий по защите лесов</t>
  </si>
  <si>
    <t xml:space="preserve">лесопатологический мониторинг </t>
  </si>
  <si>
    <t>Выполнение работ по лесному семеноводству</t>
  </si>
  <si>
    <t>Выращивание (производство) посадочного материала лесных растений (саженцев, сеянцев) Проведение агротехнических уходов за сеянцами и саженцами. </t>
  </si>
  <si>
    <t>Лох узколистный. Заготовка семян лесных растений. Сбор и обработка семян древесных пород на лесных участках.</t>
  </si>
  <si>
    <t>сбор сырья с растущих кустарников</t>
  </si>
  <si>
    <t>Акация белая.Заготовка семян лесных растений. Сбор и обработка семян древесных пород на лесных участках.</t>
  </si>
  <si>
    <t>Акация белая - сбор сырья с растущих деревьев высотой свыше 5 м при средней урожайности ,% выхода семян 22% ,н. выр. 5,8 кг, сырья -22,7 кг</t>
  </si>
  <si>
    <t>Сосна крымская. Заготовка семян лесных растений. Сбор и обработка семян древесных пород на лесных участках.</t>
  </si>
  <si>
    <t>Сосна крымская. Выращивание (производство) посадочного материала лесных растений (саженцев, сеянцев) Осуществление посева и посадки черенков </t>
  </si>
  <si>
    <t>устройство гряд ручным способом с набрасыванием земли из междурядий</t>
  </si>
  <si>
    <t>вертикальное оттенение посевов ветками лиственных пород с заготовкой и подноской их на расстояние до 100 м</t>
  </si>
  <si>
    <t xml:space="preserve">пятикратный уход за посевами вручную, удаление, сбор и вынос сорной растительности на расстояние до 50 м при сильной засоренности </t>
  </si>
  <si>
    <t>ручной полив с подноской воды на расстояние 41-80 м.</t>
  </si>
  <si>
    <t>подвозка цистерн к месту полива МТЗ-82</t>
  </si>
  <si>
    <t>Дуб черешчатый. Выращивание (производство) посадочного материала лесных растений (саженцев, сеянцев) Осуществление посева и посадки черенков</t>
  </si>
  <si>
    <t>пятикратный уход за посевами вручную, удаление, сбор и вынос сорной растительности на расстояние до 50 м при сильной засоренности</t>
  </si>
  <si>
    <t>Акация белая. Выращивание (производство) посадочного материала лесных растений (саженцев, сеянцев) Осуществление посева и посадки черенков </t>
  </si>
  <si>
    <t>подвоз цистерны к  месту полива МТЗ-82</t>
  </si>
  <si>
    <t>Лох узколистный. Выращивание (производство) посадочного материала лесных растений (саженцев, сеянцев) Осуществление посева и посадки черенков </t>
  </si>
  <si>
    <t>устройство борозд под посев семян при глубине борозды до 3 см (н. высева12 гр. на 1 п. м., 10000/12 = 833 п. м)</t>
  </si>
  <si>
    <t>посев семян руками в приготовленные борозды</t>
  </si>
  <si>
    <t>подвоз цистерны с водой к месту полива МТЗ-82</t>
  </si>
  <si>
    <t>Осуществление лесовосстановления и лесоразведения</t>
  </si>
  <si>
    <t>Искусственное лесовосстановление. Механизированная обработка почвы в агрегате с лесным плугом в соответствии с проектом лесовосстановления</t>
  </si>
  <si>
    <t>перепашка  целинных и залежных земель пласта многолетних трав, трактор МТЗ-82 с плугом ПН-3-35,тяжелые почвы, длина гона до150 м</t>
  </si>
  <si>
    <t>2-х кратная культивация почвы, трактор МТЗ-82 с БДМ-2,4-2Н, тяжелая почва, длина гона до150 м</t>
  </si>
  <si>
    <t>перепашка  пара, трактор МТЗ-82 с плугом ПН-3-35,тяжелые почвы, длина гона до150 м</t>
  </si>
  <si>
    <t xml:space="preserve">предпосевная обработка почвы </t>
  </si>
  <si>
    <t>Проведение агротехнического ухода за лесными культурами. Обработка почвы ручным способом </t>
  </si>
  <si>
    <t>пятикратная ручная прополка сеянцев мотыгой на тяжелых почвах</t>
  </si>
  <si>
    <t>Создание лесных культур. Дополнительная высадка сеянцев на площадях с низкой приживаемостью лесных культур </t>
  </si>
  <si>
    <t xml:space="preserve">выкопка железной лопатой сеянцев с корневой системой до 25 см. выборка, сортировка, учет с увязкой в пучки, прикопка для временного хранения </t>
  </si>
  <si>
    <t>выкопка саженцев лопатой из временной прикопки</t>
  </si>
  <si>
    <t xml:space="preserve">выборка сеянцев с погрузкой на  транспортное средство </t>
  </si>
  <si>
    <t>перевозка к месту прикопки</t>
  </si>
  <si>
    <t xml:space="preserve">обмакивание в глиняную болтушку </t>
  </si>
  <si>
    <t>копка ямок для посадки деревьев вручную</t>
  </si>
  <si>
    <t>посадка в подготовленные ямки саженцев крупномера</t>
  </si>
  <si>
    <t>Создание лесных культур. Посадка стандартным посадочным материалом под меч (лопату) Колесова или механизированным способом (лесопосадочными машинами различных марок в агрегате с трактором) в соответствии с проектом (организационно-технологической схемой) лесовосстановления </t>
  </si>
  <si>
    <t>выкопка железной лопатой сеянцев с корневой системой до 2.5 метров, выборка, сортировка, учет с увязкой в пучки, прикопка для временного хранения</t>
  </si>
  <si>
    <t>обмакивание в глиняную болтушку</t>
  </si>
  <si>
    <t>Облесение нелесных земель в составе земель лесного фонда. Механизированная обработка почвы в агрегате с лесным плугом в соответствии с проектом лесовосстановления </t>
  </si>
  <si>
    <t>предпосадочная  подготовка почвы трактор МТЗ-82</t>
  </si>
  <si>
    <t xml:space="preserve">дискование травяного покрова, трактор МТЗ-82, БДМ-2,4,длина гона до 100 м, коэф на перегон -0,86 </t>
  </si>
  <si>
    <t>перепашка  целинных земель, трактор МТЗ_82 с плугом ПН-3-35,тяжелые почвы, длина гона до100 м</t>
  </si>
  <si>
    <t>2-х кратная культивация почвы ,трактор МТЗ-82 с КЛ-2,6,тяжелая почва, длина гона до100 м</t>
  </si>
  <si>
    <t>перепашка  пара, трактор МТЗ-82 с плугом ПН-3-35,тяжелые почвы, длина гона до100м, коэф на перегон 0,86. Н. выр. = 1,54*0,86 = 1,32</t>
  </si>
  <si>
    <t>Проведение агротехнического ухода за лесными культурами. Ручное рыхление почвы и окучивание растений, рыхление около лунок тяпкой или окашивание в междурядьях косой или секором </t>
  </si>
  <si>
    <t xml:space="preserve">выкашивание травы и обрезка ветвей </t>
  </si>
  <si>
    <t>Комбинированное лесовосстановление. Проведение механизированного ухода культиватором лесным в агрегате с тракторами и уничтожение сорных культур </t>
  </si>
  <si>
    <t>уход за лесными культурами в междурядьях на участках без пней, МТЗ-82, при длине гона 150 м</t>
  </si>
  <si>
    <t>Уборка территории и аналогичная деятельность</t>
  </si>
  <si>
    <t>Содержание в чистоте территории города</t>
  </si>
  <si>
    <t>вывоз  мусора</t>
  </si>
  <si>
    <t>скашивание амброзии на территории городских лесов</t>
  </si>
  <si>
    <t>ВСЕГО</t>
  </si>
  <si>
    <t xml:space="preserve">Организация благоустройства и озеленения        </t>
  </si>
  <si>
    <t>Содержание объектов озеленения</t>
  </si>
  <si>
    <t>Объем</t>
  </si>
  <si>
    <t xml:space="preserve"> </t>
  </si>
  <si>
    <t xml:space="preserve">Единица измерения </t>
  </si>
  <si>
    <t>Стоимость единицы</t>
  </si>
  <si>
    <t xml:space="preserve">к приказу комитета городского хозяйства администрации города Ставрополя </t>
  </si>
  <si>
    <t>от "___"__________2022 г. №___</t>
  </si>
  <si>
    <t>Приложение 2</t>
  </si>
  <si>
    <t>Расчет нормативных затрат на выполнение работ  по уходу за зелеными насаждениями (удаление сухостойных и аварийных деревьев, санитарная обрезка зеленых насаждений) на 2023 год</t>
  </si>
  <si>
    <t>Удаление сухостойных и       аварийных деревьев, кор-чевка   пней, обрезка с про-реживанием  крон деревьев и омоложение деревьев ли-ственных  пород, сбор веток, порубочных остатков  после валки деревьев и погрузка  грузов, вывоз и утилизация порубочных остатков</t>
  </si>
  <si>
    <t>м³</t>
  </si>
</sst>
</file>

<file path=xl/styles.xml><?xml version="1.0" encoding="utf-8"?>
<styleSheet xmlns="http://schemas.openxmlformats.org/spreadsheetml/2006/main">
  <numFmts count="3">
    <numFmt numFmtId="164" formatCode="#,##0.0"/>
    <numFmt numFmtId="165" formatCode="0.0"/>
    <numFmt numFmtId="166" formatCode="#,##0.000"/>
  </numFmts>
  <fonts count="15">
    <font>
      <sz val="10"/>
      <name val="Arial Cyr"/>
      <charset val="204"/>
    </font>
    <font>
      <sz val="12"/>
      <name val="Arial Cyr"/>
      <charset val="204"/>
    </font>
    <font>
      <sz val="10"/>
      <color indexed="10"/>
      <name val="Arial Cyr"/>
      <charset val="204"/>
    </font>
    <font>
      <sz val="10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name val="Arial Cyr"/>
      <charset val="204"/>
    </font>
    <font>
      <b/>
      <sz val="12"/>
      <name val="Arial Cyr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215">
    <xf numFmtId="0" fontId="0" fillId="0" borderId="0" xfId="0"/>
    <xf numFmtId="0" fontId="0" fillId="2" borderId="0" xfId="0" applyFill="1"/>
    <xf numFmtId="0" fontId="4" fillId="2" borderId="5" xfId="0" applyFont="1" applyFill="1" applyBorder="1"/>
    <xf numFmtId="0" fontId="0" fillId="0" borderId="5" xfId="0" applyBorder="1"/>
    <xf numFmtId="0" fontId="0" fillId="2" borderId="0" xfId="0" applyFill="1" applyAlignment="1">
      <alignment horizontal="center"/>
    </xf>
    <xf numFmtId="4" fontId="0" fillId="2" borderId="0" xfId="0" applyNumberFormat="1" applyFill="1" applyAlignment="1">
      <alignment horizontal="center"/>
    </xf>
    <xf numFmtId="0" fontId="3" fillId="3" borderId="1" xfId="0" applyFont="1" applyFill="1" applyBorder="1" applyAlignment="1">
      <alignment horizontal="left"/>
    </xf>
    <xf numFmtId="0" fontId="3" fillId="3" borderId="1" xfId="0" applyFont="1" applyFill="1" applyBorder="1" applyAlignment="1">
      <alignment wrapText="1"/>
    </xf>
    <xf numFmtId="4" fontId="3" fillId="3" borderId="3" xfId="0" applyNumberFormat="1" applyFont="1" applyFill="1" applyBorder="1" applyAlignment="1">
      <alignment horizontal="center"/>
    </xf>
    <xf numFmtId="4" fontId="3" fillId="3" borderId="1" xfId="0" applyNumberFormat="1" applyFont="1" applyFill="1" applyBorder="1" applyAlignment="1">
      <alignment horizontal="center"/>
    </xf>
    <xf numFmtId="0" fontId="0" fillId="3" borderId="0" xfId="0" applyFill="1"/>
    <xf numFmtId="2" fontId="4" fillId="2" borderId="5" xfId="0" applyNumberFormat="1" applyFont="1" applyFill="1" applyBorder="1" applyAlignment="1">
      <alignment horizontal="center" vertical="center"/>
    </xf>
    <xf numFmtId="2" fontId="3" fillId="3" borderId="3" xfId="0" applyNumberFormat="1" applyFont="1" applyFill="1" applyBorder="1" applyAlignment="1">
      <alignment horizontal="center" vertical="center"/>
    </xf>
    <xf numFmtId="2" fontId="0" fillId="2" borderId="0" xfId="0" applyNumberFormat="1" applyFill="1" applyAlignment="1">
      <alignment horizontal="center" vertical="center"/>
    </xf>
    <xf numFmtId="2" fontId="3" fillId="3" borderId="1" xfId="0" applyNumberFormat="1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4" fontId="3" fillId="3" borderId="1" xfId="0" applyNumberFormat="1" applyFont="1" applyFill="1" applyBorder="1" applyAlignment="1">
      <alignment horizontal="center" vertical="center"/>
    </xf>
    <xf numFmtId="4" fontId="0" fillId="2" borderId="0" xfId="0" applyNumberFormat="1" applyFill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0" borderId="0" xfId="0" applyAlignment="1">
      <alignment horizontal="center" vertical="center"/>
    </xf>
    <xf numFmtId="4" fontId="3" fillId="3" borderId="3" xfId="0" applyNumberFormat="1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left"/>
    </xf>
    <xf numFmtId="0" fontId="3" fillId="3" borderId="2" xfId="0" applyFont="1" applyFill="1" applyBorder="1" applyAlignment="1">
      <alignment horizontal="left"/>
    </xf>
    <xf numFmtId="0" fontId="5" fillId="3" borderId="1" xfId="0" applyFont="1" applyFill="1" applyBorder="1" applyAlignment="1">
      <alignment horizontal="left"/>
    </xf>
    <xf numFmtId="0" fontId="3" fillId="3" borderId="9" xfId="0" applyFont="1" applyFill="1" applyBorder="1" applyAlignment="1">
      <alignment horizontal="left"/>
    </xf>
    <xf numFmtId="0" fontId="5" fillId="3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left" vertical="center"/>
    </xf>
    <xf numFmtId="0" fontId="3" fillId="3" borderId="1" xfId="0" applyFont="1" applyFill="1" applyBorder="1"/>
    <xf numFmtId="0" fontId="3" fillId="3" borderId="2" xfId="0" applyFont="1" applyFill="1" applyBorder="1" applyAlignment="1">
      <alignment wrapText="1"/>
    </xf>
    <xf numFmtId="4" fontId="3" fillId="3" borderId="2" xfId="0" applyNumberFormat="1" applyFont="1" applyFill="1" applyBorder="1" applyAlignment="1">
      <alignment horizontal="center" vertical="center"/>
    </xf>
    <xf numFmtId="2" fontId="3" fillId="3" borderId="2" xfId="0" applyNumberFormat="1" applyFont="1" applyFill="1" applyBorder="1" applyAlignment="1">
      <alignment horizontal="center" vertical="center"/>
    </xf>
    <xf numFmtId="4" fontId="3" fillId="3" borderId="4" xfId="0" applyNumberFormat="1" applyFont="1" applyFill="1" applyBorder="1" applyAlignment="1">
      <alignment horizontal="center" vertical="center"/>
    </xf>
    <xf numFmtId="2" fontId="3" fillId="3" borderId="4" xfId="0" applyNumberFormat="1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left"/>
    </xf>
    <xf numFmtId="0" fontId="0" fillId="0" borderId="0" xfId="0" applyAlignment="1">
      <alignment horizontal="center"/>
    </xf>
    <xf numFmtId="0" fontId="3" fillId="3" borderId="6" xfId="0" applyFont="1" applyFill="1" applyBorder="1" applyAlignment="1">
      <alignment horizontal="left"/>
    </xf>
    <xf numFmtId="0" fontId="3" fillId="3" borderId="2" xfId="0" applyNumberFormat="1" applyFont="1" applyFill="1" applyBorder="1" applyAlignment="1">
      <alignment horizontal="center" wrapText="1"/>
    </xf>
    <xf numFmtId="0" fontId="0" fillId="0" borderId="0" xfId="0" applyBorder="1"/>
    <xf numFmtId="0" fontId="0" fillId="2" borderId="0" xfId="0" applyFill="1" applyBorder="1"/>
    <xf numFmtId="0" fontId="0" fillId="3" borderId="0" xfId="0" applyFill="1" applyBorder="1"/>
    <xf numFmtId="0" fontId="0" fillId="3" borderId="9" xfId="0" applyFill="1" applyBorder="1"/>
    <xf numFmtId="0" fontId="0" fillId="0" borderId="13" xfId="0" applyBorder="1"/>
    <xf numFmtId="0" fontId="0" fillId="0" borderId="13" xfId="0" applyBorder="1" applyAlignment="1">
      <alignment horizontal="center" vertical="center"/>
    </xf>
    <xf numFmtId="2" fontId="0" fillId="2" borderId="13" xfId="0" applyNumberFormat="1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0" borderId="11" xfId="0" applyBorder="1" applyAlignment="1">
      <alignment horizontal="center"/>
    </xf>
    <xf numFmtId="0" fontId="4" fillId="3" borderId="14" xfId="0" applyFont="1" applyFill="1" applyBorder="1"/>
    <xf numFmtId="0" fontId="4" fillId="2" borderId="0" xfId="0" applyFont="1" applyFill="1" applyBorder="1"/>
    <xf numFmtId="0" fontId="4" fillId="2" borderId="0" xfId="0" applyFont="1" applyFill="1" applyBorder="1" applyAlignment="1">
      <alignment horizontal="center" vertical="center"/>
    </xf>
    <xf numFmtId="2" fontId="4" fillId="2" borderId="0" xfId="0" applyNumberFormat="1" applyFont="1" applyFill="1" applyBorder="1" applyAlignment="1">
      <alignment horizontal="center" vertical="center"/>
    </xf>
    <xf numFmtId="0" fontId="4" fillId="2" borderId="15" xfId="0" applyFont="1" applyFill="1" applyBorder="1" applyAlignment="1">
      <alignment horizontal="center"/>
    </xf>
    <xf numFmtId="0" fontId="4" fillId="3" borderId="10" xfId="0" applyFont="1" applyFill="1" applyBorder="1"/>
    <xf numFmtId="0" fontId="4" fillId="2" borderId="12" xfId="0" applyFont="1" applyFill="1" applyBorder="1" applyAlignment="1">
      <alignment horizontal="center"/>
    </xf>
    <xf numFmtId="0" fontId="5" fillId="3" borderId="4" xfId="0" applyFont="1" applyFill="1" applyBorder="1" applyAlignment="1">
      <alignment horizontal="left"/>
    </xf>
    <xf numFmtId="0" fontId="1" fillId="3" borderId="0" xfId="0" applyFont="1" applyFill="1" applyBorder="1"/>
    <xf numFmtId="0" fontId="1" fillId="3" borderId="0" xfId="0" applyFont="1" applyFill="1"/>
    <xf numFmtId="0" fontId="3" fillId="3" borderId="2" xfId="0" applyFont="1" applyFill="1" applyBorder="1" applyAlignment="1">
      <alignment horizontal="center" vertical="center" wrapText="1"/>
    </xf>
    <xf numFmtId="0" fontId="3" fillId="3" borderId="2" xfId="0" applyNumberFormat="1" applyFont="1" applyFill="1" applyBorder="1" applyAlignment="1">
      <alignment horizontal="center" vertical="center" wrapText="1"/>
    </xf>
    <xf numFmtId="0" fontId="3" fillId="3" borderId="9" xfId="0" applyFont="1" applyFill="1" applyBorder="1" applyAlignment="1">
      <alignment horizontal="center" vertical="center" wrapText="1"/>
    </xf>
    <xf numFmtId="0" fontId="3" fillId="3" borderId="9" xfId="0" applyFont="1" applyFill="1" applyBorder="1" applyAlignment="1">
      <alignment horizontal="center" vertical="top" wrapText="1"/>
    </xf>
    <xf numFmtId="0" fontId="3" fillId="3" borderId="1" xfId="0" applyFont="1" applyFill="1" applyBorder="1" applyAlignment="1">
      <alignment horizontal="center" vertical="top" wrapText="1"/>
    </xf>
    <xf numFmtId="0" fontId="3" fillId="3" borderId="2" xfId="0" applyFont="1" applyFill="1" applyBorder="1" applyAlignment="1">
      <alignment horizontal="center" vertical="top" wrapText="1"/>
    </xf>
    <xf numFmtId="0" fontId="7" fillId="3" borderId="0" xfId="0" applyFont="1" applyFill="1" applyBorder="1" applyAlignment="1">
      <alignment vertical="center"/>
    </xf>
    <xf numFmtId="0" fontId="7" fillId="3" borderId="4" xfId="0" applyFont="1" applyFill="1" applyBorder="1" applyAlignment="1">
      <alignment vertical="center"/>
    </xf>
    <xf numFmtId="0" fontId="7" fillId="3" borderId="1" xfId="0" applyFont="1" applyFill="1" applyBorder="1" applyAlignment="1">
      <alignment vertical="center"/>
    </xf>
    <xf numFmtId="0" fontId="5" fillId="3" borderId="8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wrapText="1"/>
    </xf>
    <xf numFmtId="164" fontId="3" fillId="3" borderId="3" xfId="0" applyNumberFormat="1" applyFont="1" applyFill="1" applyBorder="1" applyAlignment="1">
      <alignment horizontal="center" vertical="center"/>
    </xf>
    <xf numFmtId="0" fontId="2" fillId="3" borderId="0" xfId="0" applyFont="1" applyFill="1" applyBorder="1"/>
    <xf numFmtId="0" fontId="2" fillId="3" borderId="0" xfId="0" applyFont="1" applyFill="1"/>
    <xf numFmtId="0" fontId="5" fillId="3" borderId="6" xfId="0" applyFont="1" applyFill="1" applyBorder="1" applyAlignment="1">
      <alignment wrapText="1"/>
    </xf>
    <xf numFmtId="0" fontId="5" fillId="3" borderId="8" xfId="0" applyFont="1" applyFill="1" applyBorder="1" applyAlignment="1">
      <alignment wrapText="1"/>
    </xf>
    <xf numFmtId="0" fontId="5" fillId="3" borderId="8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wrapText="1"/>
    </xf>
    <xf numFmtId="0" fontId="6" fillId="3" borderId="0" xfId="0" applyFont="1" applyFill="1" applyBorder="1"/>
    <xf numFmtId="0" fontId="6" fillId="3" borderId="0" xfId="0" applyFont="1" applyFill="1"/>
    <xf numFmtId="0" fontId="7" fillId="3" borderId="0" xfId="0" applyFont="1" applyFill="1" applyBorder="1"/>
    <xf numFmtId="0" fontId="7" fillId="3" borderId="0" xfId="0" applyFont="1" applyFill="1"/>
    <xf numFmtId="0" fontId="5" fillId="3" borderId="8" xfId="0" applyFont="1" applyFill="1" applyBorder="1" applyAlignment="1">
      <alignment horizontal="left"/>
    </xf>
    <xf numFmtId="2" fontId="5" fillId="3" borderId="1" xfId="0" applyNumberFormat="1" applyFont="1" applyFill="1" applyBorder="1" applyAlignment="1">
      <alignment horizontal="center" vertical="center"/>
    </xf>
    <xf numFmtId="4" fontId="5" fillId="3" borderId="3" xfId="0" applyNumberFormat="1" applyFont="1" applyFill="1" applyBorder="1" applyAlignment="1">
      <alignment horizontal="center"/>
    </xf>
    <xf numFmtId="0" fontId="5" fillId="3" borderId="8" xfId="0" applyFont="1" applyFill="1" applyBorder="1" applyAlignment="1">
      <alignment horizontal="left" wrapText="1"/>
    </xf>
    <xf numFmtId="0" fontId="5" fillId="3" borderId="4" xfId="0" applyFont="1" applyFill="1" applyBorder="1" applyAlignment="1">
      <alignment horizontal="left" wrapText="1"/>
    </xf>
    <xf numFmtId="0" fontId="5" fillId="3" borderId="5" xfId="0" applyFont="1" applyFill="1" applyBorder="1" applyAlignment="1">
      <alignment horizontal="left"/>
    </xf>
    <xf numFmtId="0" fontId="6" fillId="3" borderId="0" xfId="0" applyFont="1" applyFill="1" applyBorder="1" applyAlignment="1">
      <alignment horizontal="left"/>
    </xf>
    <xf numFmtId="0" fontId="6" fillId="3" borderId="0" xfId="0" applyFont="1" applyFill="1" applyAlignment="1">
      <alignment horizontal="left"/>
    </xf>
    <xf numFmtId="0" fontId="5" fillId="3" borderId="1" xfId="0" applyFont="1" applyFill="1" applyBorder="1" applyAlignment="1">
      <alignment horizontal="center"/>
    </xf>
    <xf numFmtId="0" fontId="5" fillId="3" borderId="6" xfId="0" applyFont="1" applyFill="1" applyBorder="1"/>
    <xf numFmtId="0" fontId="5" fillId="3" borderId="8" xfId="0" applyFont="1" applyFill="1" applyBorder="1"/>
    <xf numFmtId="0" fontId="5" fillId="3" borderId="4" xfId="0" applyFont="1" applyFill="1" applyBorder="1"/>
    <xf numFmtId="0" fontId="5" fillId="3" borderId="7" xfId="0" applyFont="1" applyFill="1" applyBorder="1"/>
    <xf numFmtId="0" fontId="3" fillId="3" borderId="13" xfId="0" applyFont="1" applyFill="1" applyBorder="1" applyAlignment="1">
      <alignment horizontal="center" vertical="center"/>
    </xf>
    <xf numFmtId="2" fontId="3" fillId="3" borderId="13" xfId="0" applyNumberFormat="1" applyFont="1" applyFill="1" applyBorder="1" applyAlignment="1">
      <alignment horizontal="center" vertical="center"/>
    </xf>
    <xf numFmtId="0" fontId="3" fillId="3" borderId="11" xfId="0" applyFont="1" applyFill="1" applyBorder="1"/>
    <xf numFmtId="0" fontId="5" fillId="3" borderId="1" xfId="0" applyFont="1" applyFill="1" applyBorder="1" applyAlignment="1">
      <alignment wrapText="1"/>
    </xf>
    <xf numFmtId="2" fontId="3" fillId="3" borderId="12" xfId="0" applyNumberFormat="1" applyFont="1" applyFill="1" applyBorder="1" applyAlignment="1">
      <alignment horizontal="center" vertical="center"/>
    </xf>
    <xf numFmtId="4" fontId="3" fillId="3" borderId="12" xfId="0" applyNumberFormat="1" applyFont="1" applyFill="1" applyBorder="1" applyAlignment="1">
      <alignment horizontal="center" vertical="center"/>
    </xf>
    <xf numFmtId="4" fontId="3" fillId="3" borderId="12" xfId="0" applyNumberFormat="1" applyFont="1" applyFill="1" applyBorder="1" applyAlignment="1">
      <alignment horizontal="center"/>
    </xf>
    <xf numFmtId="0" fontId="5" fillId="3" borderId="9" xfId="0" applyFont="1" applyFill="1" applyBorder="1"/>
    <xf numFmtId="0" fontId="5" fillId="3" borderId="1" xfId="0" applyFont="1" applyFill="1" applyBorder="1" applyAlignment="1">
      <alignment vertical="top" wrapText="1"/>
    </xf>
    <xf numFmtId="0" fontId="3" fillId="3" borderId="7" xfId="0" applyFont="1" applyFill="1" applyBorder="1"/>
    <xf numFmtId="0" fontId="3" fillId="3" borderId="3" xfId="0" applyFont="1" applyFill="1" applyBorder="1"/>
    <xf numFmtId="0" fontId="5" fillId="3" borderId="2" xfId="0" applyFont="1" applyFill="1" applyBorder="1"/>
    <xf numFmtId="2" fontId="3" fillId="3" borderId="1" xfId="0" applyNumberFormat="1" applyFont="1" applyFill="1" applyBorder="1" applyAlignment="1">
      <alignment horizontal="center" vertical="center" wrapText="1"/>
    </xf>
    <xf numFmtId="2" fontId="3" fillId="3" borderId="2" xfId="0" applyNumberFormat="1" applyFont="1" applyFill="1" applyBorder="1" applyAlignment="1">
      <alignment horizontal="center" vertical="center" wrapText="1"/>
    </xf>
    <xf numFmtId="0" fontId="0" fillId="3" borderId="4" xfId="0" applyFill="1" applyBorder="1"/>
    <xf numFmtId="0" fontId="0" fillId="3" borderId="1" xfId="0" applyFill="1" applyBorder="1"/>
    <xf numFmtId="0" fontId="5" fillId="3" borderId="14" xfId="0" applyFont="1" applyFill="1" applyBorder="1"/>
    <xf numFmtId="0" fontId="5" fillId="3" borderId="5" xfId="0" applyFont="1" applyFill="1" applyBorder="1"/>
    <xf numFmtId="0" fontId="5" fillId="3" borderId="5" xfId="0" applyFont="1" applyFill="1" applyBorder="1" applyAlignment="1">
      <alignment horizontal="center" vertical="center"/>
    </xf>
    <xf numFmtId="0" fontId="5" fillId="3" borderId="12" xfId="0" applyFont="1" applyFill="1" applyBorder="1"/>
    <xf numFmtId="0" fontId="3" fillId="3" borderId="7" xfId="0" applyFont="1" applyFill="1" applyBorder="1" applyAlignment="1">
      <alignment wrapText="1"/>
    </xf>
    <xf numFmtId="0" fontId="5" fillId="3" borderId="1" xfId="0" applyFont="1" applyFill="1" applyBorder="1"/>
    <xf numFmtId="4" fontId="5" fillId="3" borderId="4" xfId="0" applyNumberFormat="1" applyFont="1" applyFill="1" applyBorder="1" applyAlignment="1">
      <alignment horizontal="center" vertical="center"/>
    </xf>
    <xf numFmtId="4" fontId="5" fillId="3" borderId="1" xfId="0" applyNumberFormat="1" applyFont="1" applyFill="1" applyBorder="1" applyAlignment="1">
      <alignment horizontal="center" vertical="center"/>
    </xf>
    <xf numFmtId="4" fontId="5" fillId="3" borderId="1" xfId="0" applyNumberFormat="1" applyFont="1" applyFill="1" applyBorder="1" applyAlignment="1">
      <alignment horizontal="center"/>
    </xf>
    <xf numFmtId="2" fontId="5" fillId="3" borderId="3" xfId="0" applyNumberFormat="1" applyFont="1" applyFill="1" applyBorder="1" applyAlignment="1">
      <alignment horizontal="center" vertical="center"/>
    </xf>
    <xf numFmtId="4" fontId="5" fillId="3" borderId="3" xfId="0" applyNumberFormat="1" applyFont="1" applyFill="1" applyBorder="1" applyAlignment="1">
      <alignment horizontal="center" vertical="center"/>
    </xf>
    <xf numFmtId="4" fontId="5" fillId="3" borderId="4" xfId="0" applyNumberFormat="1" applyFont="1" applyFill="1" applyBorder="1" applyAlignment="1">
      <alignment horizontal="center"/>
    </xf>
    <xf numFmtId="0" fontId="8" fillId="0" borderId="0" xfId="0" applyFont="1"/>
    <xf numFmtId="0" fontId="9" fillId="0" borderId="1" xfId="0" applyFont="1" applyBorder="1" applyAlignment="1">
      <alignment vertical="top" wrapText="1"/>
    </xf>
    <xf numFmtId="2" fontId="8" fillId="0" borderId="1" xfId="0" applyNumberFormat="1" applyFont="1" applyBorder="1" applyAlignment="1">
      <alignment horizontal="center" vertical="center" wrapText="1"/>
    </xf>
    <xf numFmtId="0" fontId="8" fillId="0" borderId="7" xfId="0" applyFont="1" applyBorder="1" applyAlignment="1">
      <alignment vertical="center" wrapText="1"/>
    </xf>
    <xf numFmtId="0" fontId="8" fillId="0" borderId="3" xfId="0" applyFont="1" applyBorder="1" applyAlignment="1">
      <alignment vertical="center" wrapText="1"/>
    </xf>
    <xf numFmtId="0" fontId="9" fillId="0" borderId="3" xfId="0" applyFont="1" applyBorder="1" applyAlignment="1">
      <alignment wrapText="1"/>
    </xf>
    <xf numFmtId="0" fontId="9" fillId="0" borderId="3" xfId="0" applyFont="1" applyBorder="1" applyAlignment="1">
      <alignment horizontal="center" wrapText="1"/>
    </xf>
    <xf numFmtId="0" fontId="9" fillId="0" borderId="2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wrapText="1"/>
    </xf>
    <xf numFmtId="2" fontId="8" fillId="0" borderId="1" xfId="0" applyNumberFormat="1" applyFont="1" applyBorder="1" applyAlignment="1">
      <alignment horizontal="center" vertical="top" wrapText="1"/>
    </xf>
    <xf numFmtId="0" fontId="8" fillId="0" borderId="0" xfId="0" applyFont="1" applyBorder="1"/>
    <xf numFmtId="165" fontId="11" fillId="0" borderId="0" xfId="0" applyNumberFormat="1" applyFont="1"/>
    <xf numFmtId="165" fontId="8" fillId="0" borderId="0" xfId="0" applyNumberFormat="1" applyFont="1"/>
    <xf numFmtId="0" fontId="5" fillId="3" borderId="6" xfId="0" applyFont="1" applyFill="1" applyBorder="1" applyAlignment="1">
      <alignment horizontal="left"/>
    </xf>
    <xf numFmtId="0" fontId="5" fillId="3" borderId="6" xfId="0" applyFont="1" applyFill="1" applyBorder="1" applyAlignment="1">
      <alignment horizontal="left" vertical="center"/>
    </xf>
    <xf numFmtId="0" fontId="5" fillId="3" borderId="8" xfId="0" applyFont="1" applyFill="1" applyBorder="1" applyAlignment="1">
      <alignment horizontal="left" vertical="center"/>
    </xf>
    <xf numFmtId="0" fontId="5" fillId="3" borderId="4" xfId="0" applyFont="1" applyFill="1" applyBorder="1" applyAlignment="1">
      <alignment horizontal="left" vertical="center"/>
    </xf>
    <xf numFmtId="0" fontId="8" fillId="0" borderId="3" xfId="0" applyFont="1" applyBorder="1" applyAlignment="1">
      <alignment vertical="center"/>
    </xf>
    <xf numFmtId="0" fontId="9" fillId="0" borderId="1" xfId="0" applyFont="1" applyBorder="1" applyAlignment="1">
      <alignment vertical="center" wrapText="1"/>
    </xf>
    <xf numFmtId="0" fontId="9" fillId="0" borderId="1" xfId="0" applyFont="1" applyBorder="1" applyAlignment="1">
      <alignment wrapText="1"/>
    </xf>
    <xf numFmtId="0" fontId="8" fillId="0" borderId="1" xfId="0" applyFont="1" applyBorder="1"/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wrapText="1"/>
    </xf>
    <xf numFmtId="0" fontId="9" fillId="0" borderId="1" xfId="0" applyFont="1" applyBorder="1" applyAlignment="1">
      <alignment horizontal="center" wrapText="1"/>
    </xf>
    <xf numFmtId="0" fontId="8" fillId="0" borderId="1" xfId="0" applyFont="1" applyBorder="1" applyAlignment="1">
      <alignment wrapText="1"/>
    </xf>
    <xf numFmtId="0" fontId="8" fillId="0" borderId="1" xfId="0" applyFont="1" applyBorder="1" applyAlignment="1">
      <alignment vertical="top" wrapText="1"/>
    </xf>
    <xf numFmtId="0" fontId="8" fillId="0" borderId="3" xfId="0" applyFont="1" applyBorder="1" applyAlignment="1">
      <alignment horizontal="center" wrapText="1"/>
    </xf>
    <xf numFmtId="0" fontId="8" fillId="0" borderId="1" xfId="0" applyFont="1" applyBorder="1" applyAlignment="1">
      <alignment horizontal="center" vertical="top" wrapText="1"/>
    </xf>
    <xf numFmtId="0" fontId="13" fillId="0" borderId="0" xfId="0" applyFont="1"/>
    <xf numFmtId="0" fontId="13" fillId="0" borderId="1" xfId="0" applyFont="1" applyBorder="1" applyAlignment="1">
      <alignment vertical="center"/>
    </xf>
    <xf numFmtId="0" fontId="13" fillId="0" borderId="0" xfId="0" applyFont="1" applyFill="1"/>
    <xf numFmtId="0" fontId="13" fillId="0" borderId="0" xfId="0" applyFont="1" applyAlignment="1"/>
    <xf numFmtId="0" fontId="5" fillId="3" borderId="6" xfId="0" applyFont="1" applyFill="1" applyBorder="1" applyAlignment="1">
      <alignment horizontal="left"/>
    </xf>
    <xf numFmtId="0" fontId="0" fillId="3" borderId="8" xfId="0" applyFill="1" applyBorder="1" applyAlignment="1">
      <alignment horizontal="left"/>
    </xf>
    <xf numFmtId="0" fontId="0" fillId="3" borderId="4" xfId="0" applyFill="1" applyBorder="1" applyAlignment="1">
      <alignment horizontal="left"/>
    </xf>
    <xf numFmtId="0" fontId="4" fillId="3" borderId="14" xfId="0" applyFont="1" applyFill="1" applyBorder="1" applyAlignment="1">
      <alignment horizontal="center" wrapText="1"/>
    </xf>
    <xf numFmtId="0" fontId="0" fillId="0" borderId="0" xfId="0" applyBorder="1" applyAlignment="1">
      <alignment horizontal="center"/>
    </xf>
    <xf numFmtId="0" fontId="0" fillId="0" borderId="15" xfId="0" applyBorder="1" applyAlignment="1">
      <alignment horizontal="center"/>
    </xf>
    <xf numFmtId="0" fontId="5" fillId="3" borderId="6" xfId="0" applyFont="1" applyFill="1" applyBorder="1" applyAlignment="1">
      <alignment horizontal="left" vertical="center"/>
    </xf>
    <xf numFmtId="0" fontId="5" fillId="3" borderId="8" xfId="0" applyFont="1" applyFill="1" applyBorder="1" applyAlignment="1">
      <alignment horizontal="left" vertical="center"/>
    </xf>
    <xf numFmtId="0" fontId="5" fillId="3" borderId="4" xfId="0" applyFont="1" applyFill="1" applyBorder="1" applyAlignment="1">
      <alignment horizontal="left" vertical="center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vertical="center"/>
    </xf>
    <xf numFmtId="0" fontId="9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center" wrapText="1"/>
    </xf>
    <xf numFmtId="0" fontId="8" fillId="0" borderId="1" xfId="0" applyFont="1" applyBorder="1" applyAlignment="1"/>
    <xf numFmtId="0" fontId="9" fillId="0" borderId="1" xfId="0" applyFont="1" applyBorder="1" applyAlignment="1">
      <alignment wrapText="1"/>
    </xf>
    <xf numFmtId="0" fontId="8" fillId="0" borderId="1" xfId="0" applyFont="1" applyBorder="1" applyAlignment="1">
      <alignment wrapText="1"/>
    </xf>
    <xf numFmtId="0" fontId="8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8" fillId="0" borderId="2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left" vertical="center"/>
    </xf>
    <xf numFmtId="0" fontId="8" fillId="0" borderId="1" xfId="0" applyFont="1" applyBorder="1" applyAlignment="1">
      <alignment horizontal="left" vertical="center"/>
    </xf>
    <xf numFmtId="0" fontId="9" fillId="0" borderId="1" xfId="0" applyFont="1" applyBorder="1" applyAlignment="1">
      <alignment horizontal="center" wrapText="1"/>
    </xf>
    <xf numFmtId="0" fontId="8" fillId="0" borderId="2" xfId="0" applyFont="1" applyBorder="1" applyAlignment="1">
      <alignment horizontal="center" wrapText="1"/>
    </xf>
    <xf numFmtId="0" fontId="8" fillId="0" borderId="7" xfId="0" applyFont="1" applyBorder="1" applyAlignment="1">
      <alignment horizontal="center" wrapText="1"/>
    </xf>
    <xf numFmtId="0" fontId="8" fillId="0" borderId="3" xfId="0" applyFont="1" applyBorder="1" applyAlignment="1">
      <alignment horizont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7" xfId="0" applyFont="1" applyBorder="1" applyAlignment="1">
      <alignment vertical="center"/>
    </xf>
    <xf numFmtId="0" fontId="8" fillId="0" borderId="3" xfId="0" applyFont="1" applyBorder="1" applyAlignment="1">
      <alignment vertical="center"/>
    </xf>
    <xf numFmtId="0" fontId="8" fillId="0" borderId="1" xfId="0" applyFont="1" applyBorder="1" applyAlignment="1">
      <alignment vertical="center" wrapText="1"/>
    </xf>
    <xf numFmtId="0" fontId="8" fillId="0" borderId="1" xfId="0" applyFont="1" applyBorder="1" applyAlignment="1">
      <alignment vertical="top" wrapText="1"/>
    </xf>
    <xf numFmtId="0" fontId="9" fillId="0" borderId="1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/>
    </xf>
    <xf numFmtId="0" fontId="8" fillId="0" borderId="1" xfId="0" applyFont="1" applyBorder="1" applyAlignment="1">
      <alignment horizontal="center" vertical="top" wrapText="1"/>
    </xf>
    <xf numFmtId="0" fontId="9" fillId="0" borderId="2" xfId="0" applyFont="1" applyBorder="1" applyAlignment="1">
      <alignment vertical="center" wrapText="1"/>
    </xf>
    <xf numFmtId="0" fontId="9" fillId="0" borderId="3" xfId="0" applyFont="1" applyBorder="1" applyAlignment="1">
      <alignment vertical="center" wrapText="1"/>
    </xf>
    <xf numFmtId="0" fontId="9" fillId="0" borderId="2" xfId="0" applyFont="1" applyBorder="1" applyAlignment="1">
      <alignment horizontal="left" vertical="center" wrapText="1"/>
    </xf>
    <xf numFmtId="0" fontId="9" fillId="0" borderId="7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2" xfId="0" applyFont="1" applyBorder="1" applyAlignment="1">
      <alignment horizontal="left" wrapText="1"/>
    </xf>
    <xf numFmtId="0" fontId="9" fillId="0" borderId="3" xfId="0" applyFont="1" applyBorder="1" applyAlignment="1">
      <alignment horizontal="left" wrapText="1"/>
    </xf>
    <xf numFmtId="0" fontId="8" fillId="0" borderId="2" xfId="0" applyFont="1" applyBorder="1" applyAlignment="1">
      <alignment horizontal="left" vertical="top" wrapText="1"/>
    </xf>
    <xf numFmtId="0" fontId="8" fillId="0" borderId="3" xfId="0" applyFont="1" applyBorder="1" applyAlignment="1">
      <alignment horizontal="left" vertical="top" wrapText="1"/>
    </xf>
    <xf numFmtId="0" fontId="11" fillId="0" borderId="1" xfId="0" applyFont="1" applyBorder="1" applyAlignment="1">
      <alignment horizontal="center" wrapText="1"/>
    </xf>
    <xf numFmtId="0" fontId="11" fillId="0" borderId="1" xfId="0" applyFont="1" applyBorder="1" applyAlignment="1"/>
    <xf numFmtId="0" fontId="8" fillId="0" borderId="7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left" vertical="center" wrapText="1"/>
    </xf>
    <xf numFmtId="0" fontId="13" fillId="0" borderId="0" xfId="0" applyFont="1" applyAlignment="1">
      <alignment horizontal="right"/>
    </xf>
    <xf numFmtId="0" fontId="12" fillId="0" borderId="0" xfId="0" applyFont="1" applyFill="1" applyBorder="1" applyAlignment="1">
      <alignment horizontal="center" wrapText="1"/>
    </xf>
    <xf numFmtId="0" fontId="13" fillId="0" borderId="0" xfId="0" applyFont="1" applyAlignment="1">
      <alignment horizontal="left" wrapText="1"/>
    </xf>
    <xf numFmtId="0" fontId="13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/>
    </xf>
    <xf numFmtId="0" fontId="13" fillId="0" borderId="0" xfId="0" applyFont="1" applyAlignment="1">
      <alignment vertical="top"/>
    </xf>
    <xf numFmtId="0" fontId="13" fillId="0" borderId="1" xfId="0" applyFont="1" applyFill="1" applyBorder="1" applyAlignment="1">
      <alignment horizontal="center" vertical="top" wrapText="1"/>
    </xf>
    <xf numFmtId="4" fontId="13" fillId="3" borderId="1" xfId="0" applyNumberFormat="1" applyFont="1" applyFill="1" applyBorder="1" applyAlignment="1">
      <alignment horizontal="center" vertical="top" wrapText="1"/>
    </xf>
    <xf numFmtId="0" fontId="13" fillId="0" borderId="0" xfId="0" applyFont="1" applyAlignment="1">
      <alignment horizontal="center" vertical="top"/>
    </xf>
    <xf numFmtId="0" fontId="13" fillId="0" borderId="1" xfId="0" applyFont="1" applyBorder="1" applyAlignment="1">
      <alignment horizontal="center" vertical="top"/>
    </xf>
    <xf numFmtId="166" fontId="13" fillId="0" borderId="1" xfId="0" applyNumberFormat="1" applyFont="1" applyBorder="1" applyAlignment="1">
      <alignment horizontal="center" vertical="top"/>
    </xf>
    <xf numFmtId="0" fontId="13" fillId="0" borderId="1" xfId="0" applyFont="1" applyBorder="1" applyAlignment="1">
      <alignment horizontal="left" vertical="top" wrapText="1"/>
    </xf>
    <xf numFmtId="0" fontId="14" fillId="0" borderId="2" xfId="0" applyFont="1" applyBorder="1" applyAlignment="1">
      <alignment horizontal="left" vertical="top" wrapText="1"/>
    </xf>
    <xf numFmtId="0" fontId="14" fillId="0" borderId="1" xfId="0" applyFont="1" applyBorder="1" applyAlignment="1">
      <alignment horizontal="left" vertical="top" wrapText="1"/>
    </xf>
    <xf numFmtId="0" fontId="13" fillId="0" borderId="6" xfId="0" applyFont="1" applyBorder="1" applyAlignment="1">
      <alignment horizontal="left" vertical="top" wrapText="1"/>
    </xf>
    <xf numFmtId="0" fontId="13" fillId="0" borderId="8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5" Type="http://schemas.openxmlformats.org/officeDocument/2006/relationships/externalLink" Target="externalLinks/externalLink2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1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IV.Donskayia/&#1052;&#1086;&#1080;%20&#1076;&#1086;&#1082;&#1091;&#1084;&#1077;&#1085;&#1090;&#1099;/Downloads/&#1087;&#1083;&#1072;&#1085;%202015%20&#1083;&#1077;&#1089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IV.Donskayia/&#1052;&#1086;&#1080;%20&#1076;&#1086;&#1082;&#1091;&#1084;&#1077;&#1085;&#1090;&#1099;/Downloads/&#1056;&#1072;&#1089;&#1095;&#1077;&#1090;%20&#1089;&#1091;&#1073;&#1089;&#1080;&#1076;&#1080;&#1080;%20&#1083;&#1077;&#1089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IV.Donskayia/&#1052;&#1086;&#1080;%20&#1076;&#1086;&#1082;&#1091;&#1084;&#1077;&#1085;&#1090;&#1099;/Downloads/2013/&#1087;&#1083;&#1072;&#1085;%202013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без  премии"/>
      <sheetName val="последний"/>
      <sheetName val="2015"/>
      <sheetName val="2015 тар.став. 2014"/>
      <sheetName val="2015 тар.став. 2014 с изменения"/>
      <sheetName val="2015 последний"/>
      <sheetName val="коэф. 1,083"/>
      <sheetName val="2015 тар.став. 2014 последн (2)"/>
      <sheetName val="Ирине Алексеевне"/>
      <sheetName val="2015 последний (2)"/>
    </sheetNames>
    <sheetDataSet>
      <sheetData sheetId="0">
        <row r="16">
          <cell r="V16">
            <v>138940.22184000001</v>
          </cell>
        </row>
      </sheetData>
      <sheetData sheetId="1"/>
      <sheetData sheetId="2"/>
      <sheetData sheetId="3"/>
      <sheetData sheetId="4"/>
      <sheetData sheetId="5" refreshError="1">
        <row r="16">
          <cell r="Z16">
            <v>9000</v>
          </cell>
        </row>
        <row r="29">
          <cell r="Z29">
            <v>15000</v>
          </cell>
        </row>
        <row r="39">
          <cell r="Z39">
            <v>2000</v>
          </cell>
        </row>
      </sheetData>
      <sheetData sheetId="6">
        <row r="193">
          <cell r="V193">
            <v>6267249.3720545946</v>
          </cell>
        </row>
      </sheetData>
      <sheetData sheetId="7"/>
      <sheetData sheetId="8"/>
      <sheetData sheetId="9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Лист3"/>
      <sheetName val="Лист4"/>
      <sheetName val="расчет субсидии лес на 2015 нов"/>
      <sheetName val="расчет лес на 2015 1,083"/>
      <sheetName val="расчет субсидии лес на 2015 (2)"/>
    </sheetNames>
    <sheetDataSet>
      <sheetData sheetId="0" refreshError="1"/>
      <sheetData sheetId="1" refreshError="1"/>
      <sheetData sheetId="2">
        <row r="15">
          <cell r="J15">
            <v>1.490613666171278E-2</v>
          </cell>
        </row>
        <row r="16">
          <cell r="J16">
            <v>1.0296685288922354</v>
          </cell>
        </row>
      </sheetData>
      <sheetData sheetId="3" refreshError="1"/>
      <sheetData sheetId="4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последний"/>
    </sheetNames>
    <sheetDataSet>
      <sheetData sheetId="0">
        <row r="16">
          <cell r="V16">
            <v>103908.19319999999</v>
          </cell>
        </row>
        <row r="62">
          <cell r="AA62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204"/>
  <sheetViews>
    <sheetView zoomScale="87" zoomScaleNormal="87" workbookViewId="0">
      <pane xSplit="2" ySplit="6" topLeftCell="C140" activePane="bottomRight" state="frozen"/>
      <selection pane="topRight" activeCell="C1" sqref="C1"/>
      <selection pane="bottomLeft" activeCell="A9" sqref="A9"/>
      <selection pane="bottomRight" activeCell="B146" sqref="B146"/>
    </sheetView>
  </sheetViews>
  <sheetFormatPr defaultRowHeight="12.75"/>
  <cols>
    <col min="1" max="1" width="15" style="10" customWidth="1"/>
    <col min="2" max="2" width="24.85546875" customWidth="1"/>
    <col min="3" max="3" width="14.85546875" style="19" customWidth="1"/>
    <col min="4" max="4" width="15.140625" style="13" customWidth="1"/>
    <col min="5" max="5" width="24.5703125" style="13" customWidth="1"/>
    <col min="6" max="6" width="22.7109375" style="18" customWidth="1"/>
    <col min="7" max="7" width="23.5703125" style="34" customWidth="1"/>
    <col min="8" max="15" width="9.140625" style="37"/>
  </cols>
  <sheetData>
    <row r="1" spans="1:16">
      <c r="A1" s="40"/>
      <c r="B1" s="41"/>
      <c r="C1" s="42"/>
      <c r="D1" s="43"/>
      <c r="E1" s="43"/>
      <c r="F1" s="44"/>
      <c r="G1" s="45"/>
    </row>
    <row r="2" spans="1:16" ht="32.25" customHeight="1">
      <c r="A2" s="154" t="s">
        <v>0</v>
      </c>
      <c r="B2" s="155"/>
      <c r="C2" s="155"/>
      <c r="D2" s="155"/>
      <c r="E2" s="155"/>
      <c r="F2" s="155"/>
      <c r="G2" s="156"/>
    </row>
    <row r="3" spans="1:16" ht="5.25" hidden="1" customHeight="1">
      <c r="A3" s="46"/>
      <c r="B3" s="47"/>
      <c r="C3" s="48"/>
      <c r="D3" s="49"/>
      <c r="E3" s="49"/>
      <c r="F3" s="48"/>
      <c r="G3" s="50"/>
    </row>
    <row r="4" spans="1:16" ht="0.75" hidden="1" customHeight="1">
      <c r="A4" s="46"/>
      <c r="B4" s="47"/>
      <c r="C4" s="48"/>
      <c r="D4" s="49"/>
      <c r="E4" s="49"/>
      <c r="F4" s="48"/>
      <c r="G4" s="50"/>
    </row>
    <row r="5" spans="1:16" s="3" customFormat="1" ht="12" customHeight="1">
      <c r="A5" s="51"/>
      <c r="B5" s="2"/>
      <c r="C5" s="15"/>
      <c r="D5" s="11"/>
      <c r="E5" s="11"/>
      <c r="F5" s="15"/>
      <c r="G5" s="52"/>
      <c r="H5" s="37"/>
      <c r="I5" s="37"/>
      <c r="J5" s="37"/>
      <c r="K5" s="37"/>
      <c r="L5" s="37"/>
      <c r="M5" s="37"/>
      <c r="N5" s="37"/>
      <c r="O5" s="37"/>
    </row>
    <row r="6" spans="1:16" s="10" customFormat="1" ht="69" customHeight="1">
      <c r="A6" s="36" t="s">
        <v>1</v>
      </c>
      <c r="B6" s="56" t="s">
        <v>2</v>
      </c>
      <c r="C6" s="57" t="s">
        <v>3</v>
      </c>
      <c r="D6" s="58" t="s">
        <v>4</v>
      </c>
      <c r="E6" s="59" t="s">
        <v>5</v>
      </c>
      <c r="F6" s="60" t="s">
        <v>6</v>
      </c>
      <c r="G6" s="61" t="s">
        <v>7</v>
      </c>
      <c r="H6" s="39"/>
      <c r="I6" s="39"/>
      <c r="J6" s="39"/>
      <c r="K6" s="39"/>
      <c r="L6" s="39"/>
      <c r="M6" s="39"/>
      <c r="N6" s="39"/>
      <c r="O6" s="39"/>
    </row>
    <row r="7" spans="1:16" s="64" customFormat="1" ht="14.1" customHeight="1">
      <c r="A7" s="25"/>
      <c r="B7" s="157" t="s">
        <v>8</v>
      </c>
      <c r="C7" s="158"/>
      <c r="D7" s="158"/>
      <c r="E7" s="158"/>
      <c r="F7" s="158"/>
      <c r="G7" s="159"/>
      <c r="H7" s="62"/>
      <c r="I7" s="62"/>
      <c r="J7" s="62"/>
      <c r="K7" s="62"/>
      <c r="L7" s="62"/>
      <c r="M7" s="62"/>
      <c r="N7" s="62"/>
      <c r="O7" s="62"/>
      <c r="P7" s="63"/>
    </row>
    <row r="8" spans="1:16" s="64" customFormat="1" ht="14.1" customHeight="1">
      <c r="A8" s="26" t="s">
        <v>9</v>
      </c>
      <c r="B8" s="133" t="s">
        <v>10</v>
      </c>
      <c r="C8" s="134"/>
      <c r="D8" s="134"/>
      <c r="E8" s="134"/>
      <c r="F8" s="65"/>
      <c r="G8" s="135"/>
      <c r="H8" s="62"/>
      <c r="I8" s="62"/>
      <c r="J8" s="62"/>
      <c r="K8" s="62"/>
      <c r="L8" s="62"/>
      <c r="M8" s="62"/>
      <c r="N8" s="62"/>
      <c r="O8" s="62"/>
      <c r="P8" s="63"/>
    </row>
    <row r="9" spans="1:16" s="10" customFormat="1" ht="12" customHeight="1">
      <c r="A9" s="21"/>
      <c r="B9" s="66" t="s">
        <v>11</v>
      </c>
      <c r="C9" s="67" t="e">
        <f>'[1]2015 последний'!$V$16</f>
        <v>#REF!</v>
      </c>
      <c r="D9" s="12">
        <v>0</v>
      </c>
      <c r="E9" s="20" t="e">
        <f>C9+D9</f>
        <v>#REF!</v>
      </c>
      <c r="F9" s="20" t="e">
        <f>C9*'[2]расчет субсидии лес на 2015 нов'!$J$16</f>
        <v>#REF!</v>
      </c>
      <c r="G9" s="8" t="e">
        <f>C9+D9+F9</f>
        <v>#REF!</v>
      </c>
      <c r="H9" s="39"/>
      <c r="I9" s="39"/>
      <c r="J9" s="39"/>
      <c r="K9" s="39"/>
      <c r="L9" s="39"/>
      <c r="M9" s="39"/>
      <c r="N9" s="39"/>
      <c r="O9" s="39"/>
    </row>
    <row r="10" spans="1:16" s="10" customFormat="1" ht="14.1" customHeight="1">
      <c r="A10" s="6"/>
      <c r="B10" s="7" t="s">
        <v>12</v>
      </c>
      <c r="C10" s="67" t="e">
        <f>'[1]2015 последний'!$V$17</f>
        <v>#REF!</v>
      </c>
      <c r="D10" s="12">
        <f>'[1]2015 последний'!$Z$16</f>
        <v>9000</v>
      </c>
      <c r="E10" s="20" t="e">
        <f t="shared" ref="E10:E13" si="0">C10+D10</f>
        <v>#REF!</v>
      </c>
      <c r="F10" s="20" t="e">
        <f>C10*'[2]расчет субсидии лес на 2015 нов'!$J$16</f>
        <v>#REF!</v>
      </c>
      <c r="G10" s="8" t="e">
        <f>C10+D10+F10</f>
        <v>#REF!</v>
      </c>
      <c r="H10" s="39"/>
      <c r="I10" s="39"/>
      <c r="J10" s="39"/>
      <c r="K10" s="39"/>
      <c r="L10" s="39"/>
      <c r="M10" s="39"/>
      <c r="N10" s="39"/>
      <c r="O10" s="39"/>
    </row>
    <row r="11" spans="1:16" s="10" customFormat="1" ht="12" customHeight="1">
      <c r="A11" s="6"/>
      <c r="B11" s="7" t="s">
        <v>13</v>
      </c>
      <c r="C11" s="67" t="e">
        <f>'[1]2015 последний'!$V$18</f>
        <v>#REF!</v>
      </c>
      <c r="D11" s="12">
        <v>0</v>
      </c>
      <c r="E11" s="20" t="e">
        <f t="shared" si="0"/>
        <v>#REF!</v>
      </c>
      <c r="F11" s="20" t="e">
        <f>C11*'[2]расчет субсидии лес на 2015 нов'!$J$16</f>
        <v>#REF!</v>
      </c>
      <c r="G11" s="8" t="e">
        <f>C11+D11+F11</f>
        <v>#REF!</v>
      </c>
      <c r="H11" s="39"/>
      <c r="I11" s="39"/>
      <c r="J11" s="39"/>
      <c r="K11" s="39"/>
      <c r="L11" s="39"/>
      <c r="M11" s="39"/>
      <c r="N11" s="39"/>
      <c r="O11" s="39"/>
    </row>
    <row r="12" spans="1:16" s="10" customFormat="1" ht="14.1" customHeight="1">
      <c r="A12" s="6"/>
      <c r="B12" s="7" t="s">
        <v>14</v>
      </c>
      <c r="C12" s="67" t="e">
        <f>'[1]2015 последний'!$V$19</f>
        <v>#REF!</v>
      </c>
      <c r="D12" s="12" t="e">
        <f>'[1]2015 последний'!$Z$19</f>
        <v>#REF!</v>
      </c>
      <c r="E12" s="20" t="e">
        <f t="shared" si="0"/>
        <v>#REF!</v>
      </c>
      <c r="F12" s="20" t="e">
        <f>C12*'[2]расчет субсидии лес на 2015 нов'!$J$16</f>
        <v>#REF!</v>
      </c>
      <c r="G12" s="8" t="e">
        <f>C12+D12+F12</f>
        <v>#REF!</v>
      </c>
      <c r="H12" s="39"/>
      <c r="I12" s="39"/>
      <c r="J12" s="39"/>
      <c r="K12" s="39"/>
      <c r="L12" s="39"/>
      <c r="M12" s="39"/>
      <c r="N12" s="39"/>
      <c r="O12" s="39"/>
    </row>
    <row r="13" spans="1:16" s="10" customFormat="1" ht="14.1" customHeight="1">
      <c r="A13" s="6"/>
      <c r="B13" s="7" t="s">
        <v>15</v>
      </c>
      <c r="C13" s="67" t="e">
        <f>'[1]2015 последний'!$V$20</f>
        <v>#REF!</v>
      </c>
      <c r="D13" s="12">
        <v>0</v>
      </c>
      <c r="E13" s="20" t="e">
        <f t="shared" si="0"/>
        <v>#REF!</v>
      </c>
      <c r="F13" s="20" t="e">
        <f>C13*'[2]расчет субсидии лес на 2015 нов'!$J$16</f>
        <v>#REF!</v>
      </c>
      <c r="G13" s="8" t="e">
        <f>C13+D13+F13</f>
        <v>#REF!</v>
      </c>
      <c r="H13" s="39"/>
      <c r="I13" s="39"/>
      <c r="J13" s="39"/>
      <c r="K13" s="39"/>
      <c r="L13" s="39"/>
      <c r="M13" s="39"/>
      <c r="N13" s="39"/>
      <c r="O13" s="39"/>
    </row>
    <row r="14" spans="1:16" s="69" customFormat="1" ht="15" customHeight="1">
      <c r="A14" s="6"/>
      <c r="B14" s="7"/>
      <c r="C14" s="16" t="e">
        <f>C9+C10+C11+C12+C13</f>
        <v>#REF!</v>
      </c>
      <c r="D14" s="14" t="e">
        <f>D10+D11+D12</f>
        <v>#REF!</v>
      </c>
      <c r="E14" s="114" t="e">
        <f>SUM(E9:E13)</f>
        <v>#REF!</v>
      </c>
      <c r="F14" s="114" t="e">
        <f>F9+F10+F11+F12+F13</f>
        <v>#REF!</v>
      </c>
      <c r="G14" s="115" t="e">
        <f>SUM(G9:G13)</f>
        <v>#REF!</v>
      </c>
      <c r="H14" s="68"/>
      <c r="I14" s="68"/>
      <c r="J14" s="68"/>
      <c r="K14" s="68"/>
      <c r="L14" s="68"/>
      <c r="M14" s="68"/>
      <c r="N14" s="68"/>
      <c r="O14" s="68"/>
    </row>
    <row r="15" spans="1:16" s="75" customFormat="1" ht="14.1" customHeight="1">
      <c r="A15" s="23" t="s">
        <v>16</v>
      </c>
      <c r="B15" s="70" t="s">
        <v>17</v>
      </c>
      <c r="C15" s="71"/>
      <c r="D15" s="71"/>
      <c r="E15" s="71"/>
      <c r="F15" s="72"/>
      <c r="G15" s="73"/>
      <c r="H15" s="74"/>
      <c r="I15" s="74"/>
      <c r="J15" s="74"/>
      <c r="K15" s="74"/>
      <c r="L15" s="74"/>
      <c r="M15" s="74"/>
      <c r="N15" s="74"/>
      <c r="O15" s="74"/>
    </row>
    <row r="16" spans="1:16" s="10" customFormat="1" ht="24" customHeight="1">
      <c r="A16" s="6"/>
      <c r="B16" s="7" t="s">
        <v>18</v>
      </c>
      <c r="C16" s="16" t="e">
        <f>'[1]2015 последний'!$V$23</f>
        <v>#REF!</v>
      </c>
      <c r="D16" s="12" t="e">
        <f>'[1]2015 последний'!$Z$23</f>
        <v>#REF!</v>
      </c>
      <c r="E16" s="20" t="e">
        <f t="shared" ref="E16:E17" si="1">C16+D16</f>
        <v>#REF!</v>
      </c>
      <c r="F16" s="20" t="e">
        <f>C16*'[2]расчет субсидии лес на 2015 нов'!$J$16</f>
        <v>#REF!</v>
      </c>
      <c r="G16" s="8" t="e">
        <f>C16+D16+F16</f>
        <v>#REF!</v>
      </c>
      <c r="H16" s="39"/>
      <c r="I16" s="39"/>
      <c r="J16" s="39"/>
      <c r="K16" s="39"/>
      <c r="L16" s="39"/>
      <c r="M16" s="39"/>
      <c r="N16" s="39"/>
      <c r="O16" s="39"/>
    </row>
    <row r="17" spans="1:15" s="10" customFormat="1" ht="14.1" customHeight="1">
      <c r="A17" s="6"/>
      <c r="B17" s="7" t="s">
        <v>19</v>
      </c>
      <c r="C17" s="16" t="e">
        <f>'[1]2015 последний'!$V$24</f>
        <v>#REF!</v>
      </c>
      <c r="D17" s="12" t="e">
        <f>'[1]2015 последний'!$Z$24</f>
        <v>#REF!</v>
      </c>
      <c r="E17" s="20" t="e">
        <f t="shared" si="1"/>
        <v>#REF!</v>
      </c>
      <c r="F17" s="20" t="e">
        <f>C17*'[2]расчет субсидии лес на 2015 нов'!$J$16</f>
        <v>#REF!</v>
      </c>
      <c r="G17" s="8" t="e">
        <f>C17+D17+F17</f>
        <v>#REF!</v>
      </c>
      <c r="H17" s="39"/>
      <c r="I17" s="39"/>
      <c r="J17" s="39"/>
      <c r="K17" s="39"/>
      <c r="L17" s="39"/>
      <c r="M17" s="39"/>
      <c r="N17" s="39"/>
      <c r="O17" s="39"/>
    </row>
    <row r="18" spans="1:15" s="10" customFormat="1" ht="14.1" customHeight="1">
      <c r="A18" s="6"/>
      <c r="B18" s="7"/>
      <c r="C18" s="16" t="e">
        <f>SUM(C16:C17)</f>
        <v>#REF!</v>
      </c>
      <c r="D18" s="14" t="e">
        <f>D16+D17</f>
        <v>#REF!</v>
      </c>
      <c r="E18" s="14" t="e">
        <f>E16+E17</f>
        <v>#REF!</v>
      </c>
      <c r="F18" s="16" t="e">
        <f>F16+F17</f>
        <v>#REF!</v>
      </c>
      <c r="G18" s="9" t="e">
        <f>SUM(G16:G17)</f>
        <v>#REF!</v>
      </c>
      <c r="H18" s="39"/>
      <c r="I18" s="39"/>
      <c r="J18" s="39"/>
      <c r="K18" s="39"/>
      <c r="L18" s="39"/>
      <c r="M18" s="39"/>
      <c r="N18" s="39"/>
      <c r="O18" s="39"/>
    </row>
    <row r="19" spans="1:15" s="77" customFormat="1" ht="14.1" customHeight="1">
      <c r="A19" s="26" t="s">
        <v>20</v>
      </c>
      <c r="B19" s="133" t="s">
        <v>21</v>
      </c>
      <c r="C19" s="134"/>
      <c r="D19" s="134"/>
      <c r="E19" s="134"/>
      <c r="F19" s="65"/>
      <c r="G19" s="135"/>
      <c r="H19" s="76"/>
      <c r="I19" s="76"/>
      <c r="J19" s="76"/>
      <c r="K19" s="76"/>
      <c r="L19" s="76"/>
      <c r="M19" s="76"/>
      <c r="N19" s="76"/>
      <c r="O19" s="76"/>
    </row>
    <row r="20" spans="1:15" s="10" customFormat="1" ht="24" customHeight="1">
      <c r="A20" s="6"/>
      <c r="B20" s="7" t="s">
        <v>11</v>
      </c>
      <c r="C20" s="16" t="e">
        <f>'[1]2015 последний'!$V$27</f>
        <v>#REF!</v>
      </c>
      <c r="D20" s="12">
        <v>0</v>
      </c>
      <c r="E20" s="20" t="e">
        <f t="shared" ref="E20:E25" si="2">C20+D20</f>
        <v>#REF!</v>
      </c>
      <c r="F20" s="20" t="e">
        <f>C20*'[2]расчет субсидии лес на 2015 нов'!$J$16</f>
        <v>#REF!</v>
      </c>
      <c r="G20" s="8" t="e">
        <f t="shared" ref="G20:G25" si="3">C20+D20+F20</f>
        <v>#REF!</v>
      </c>
      <c r="H20" s="39"/>
      <c r="I20" s="39"/>
      <c r="J20" s="39"/>
      <c r="K20" s="39"/>
      <c r="L20" s="39"/>
      <c r="M20" s="39"/>
      <c r="N20" s="39"/>
      <c r="O20" s="39"/>
    </row>
    <row r="21" spans="1:15" s="10" customFormat="1" ht="14.1" customHeight="1">
      <c r="A21" s="6"/>
      <c r="B21" s="7" t="s">
        <v>22</v>
      </c>
      <c r="C21" s="16" t="e">
        <f>'[1]2015 последний'!$V$28</f>
        <v>#REF!</v>
      </c>
      <c r="D21" s="12" t="e">
        <f>'[1]2015 последний'!$Z$28</f>
        <v>#REF!</v>
      </c>
      <c r="E21" s="20" t="e">
        <f t="shared" si="2"/>
        <v>#REF!</v>
      </c>
      <c r="F21" s="20" t="e">
        <f>C21*'[2]расчет субсидии лес на 2015 нов'!$J$16</f>
        <v>#REF!</v>
      </c>
      <c r="G21" s="8" t="e">
        <f t="shared" si="3"/>
        <v>#REF!</v>
      </c>
      <c r="H21" s="39"/>
      <c r="I21" s="39"/>
      <c r="J21" s="39"/>
      <c r="K21" s="39"/>
      <c r="L21" s="39"/>
      <c r="M21" s="39"/>
      <c r="N21" s="39"/>
      <c r="O21" s="39"/>
    </row>
    <row r="22" spans="1:15" s="10" customFormat="1" ht="12.75" customHeight="1">
      <c r="A22" s="6"/>
      <c r="B22" s="7" t="s">
        <v>23</v>
      </c>
      <c r="C22" s="16" t="e">
        <f>'[1]2015 последний'!$V$29</f>
        <v>#REF!</v>
      </c>
      <c r="D22" s="12">
        <f>0</f>
        <v>0</v>
      </c>
      <c r="E22" s="20" t="e">
        <f t="shared" si="2"/>
        <v>#REF!</v>
      </c>
      <c r="F22" s="20" t="e">
        <f>C22*'[2]расчет субсидии лес на 2015 нов'!$J$16</f>
        <v>#REF!</v>
      </c>
      <c r="G22" s="8" t="e">
        <f t="shared" si="3"/>
        <v>#REF!</v>
      </c>
      <c r="H22" s="39"/>
      <c r="I22" s="39"/>
      <c r="J22" s="39"/>
      <c r="K22" s="39"/>
      <c r="L22" s="39"/>
      <c r="M22" s="39"/>
      <c r="N22" s="39"/>
      <c r="O22" s="39"/>
    </row>
    <row r="23" spans="1:15" s="10" customFormat="1" ht="14.1" customHeight="1">
      <c r="A23" s="6"/>
      <c r="B23" s="7" t="s">
        <v>14</v>
      </c>
      <c r="C23" s="16" t="e">
        <f>'[1]2015 последний'!$V$30</f>
        <v>#REF!</v>
      </c>
      <c r="D23" s="12">
        <f>'[1]2015 последний'!$Z$29</f>
        <v>15000</v>
      </c>
      <c r="E23" s="20" t="e">
        <f t="shared" si="2"/>
        <v>#REF!</v>
      </c>
      <c r="F23" s="20" t="e">
        <f>C23*'[2]расчет субсидии лес на 2015 нов'!$J$16</f>
        <v>#REF!</v>
      </c>
      <c r="G23" s="8" t="e">
        <f t="shared" si="3"/>
        <v>#REF!</v>
      </c>
      <c r="H23" s="39"/>
      <c r="I23" s="39"/>
      <c r="J23" s="39"/>
      <c r="K23" s="39"/>
      <c r="L23" s="39"/>
      <c r="M23" s="39"/>
      <c r="N23" s="39"/>
      <c r="O23" s="39"/>
    </row>
    <row r="24" spans="1:15" s="10" customFormat="1" ht="14.1" customHeight="1">
      <c r="A24" s="6"/>
      <c r="B24" s="7" t="s">
        <v>15</v>
      </c>
      <c r="C24" s="16" t="e">
        <f>'[1]2015 последний'!$V$31</f>
        <v>#REF!</v>
      </c>
      <c r="D24" s="12">
        <v>0</v>
      </c>
      <c r="E24" s="20" t="e">
        <f t="shared" si="2"/>
        <v>#REF!</v>
      </c>
      <c r="F24" s="20" t="e">
        <f>C24*'[2]расчет субсидии лес на 2015 нов'!$J$16</f>
        <v>#REF!</v>
      </c>
      <c r="G24" s="8" t="e">
        <f t="shared" si="3"/>
        <v>#REF!</v>
      </c>
      <c r="H24" s="39"/>
      <c r="I24" s="39"/>
      <c r="J24" s="39"/>
      <c r="K24" s="39"/>
      <c r="L24" s="39"/>
      <c r="M24" s="39"/>
      <c r="N24" s="39"/>
      <c r="O24" s="39"/>
    </row>
    <row r="25" spans="1:15" s="10" customFormat="1" ht="14.1" customHeight="1">
      <c r="A25" s="6"/>
      <c r="B25" s="7" t="s">
        <v>24</v>
      </c>
      <c r="C25" s="16" t="e">
        <f>'[1]2015 последний'!$V$32</f>
        <v>#REF!</v>
      </c>
      <c r="D25" s="12">
        <v>0</v>
      </c>
      <c r="E25" s="20" t="e">
        <f t="shared" si="2"/>
        <v>#REF!</v>
      </c>
      <c r="F25" s="20" t="e">
        <f>C25*'[2]расчет субсидии лес на 2015 нов'!$J$16</f>
        <v>#REF!</v>
      </c>
      <c r="G25" s="8" t="e">
        <f t="shared" si="3"/>
        <v>#REF!</v>
      </c>
      <c r="H25" s="39"/>
      <c r="I25" s="39"/>
      <c r="J25" s="39"/>
      <c r="K25" s="39"/>
      <c r="L25" s="39"/>
      <c r="M25" s="39"/>
      <c r="N25" s="39"/>
      <c r="O25" s="39"/>
    </row>
    <row r="26" spans="1:15" s="69" customFormat="1" ht="14.1" customHeight="1">
      <c r="A26" s="6"/>
      <c r="B26" s="7"/>
      <c r="C26" s="16" t="e">
        <f>SUM(C20:C25)</f>
        <v>#REF!</v>
      </c>
      <c r="D26" s="14" t="e">
        <f>D21+D23</f>
        <v>#REF!</v>
      </c>
      <c r="E26" s="114" t="e">
        <f>SUM(E20:E25)</f>
        <v>#REF!</v>
      </c>
      <c r="F26" s="114" t="e">
        <f>F20+F21+F22+F23+F24+F25</f>
        <v>#REF!</v>
      </c>
      <c r="G26" s="115" t="e">
        <f>SUM(G20:G25)</f>
        <v>#REF!</v>
      </c>
      <c r="H26" s="68"/>
      <c r="I26" s="68"/>
      <c r="J26" s="68"/>
      <c r="K26" s="68"/>
      <c r="L26" s="68"/>
      <c r="M26" s="68"/>
      <c r="N26" s="68"/>
      <c r="O26" s="68"/>
    </row>
    <row r="27" spans="1:15" s="77" customFormat="1" ht="14.1" customHeight="1">
      <c r="A27" s="23" t="s">
        <v>25</v>
      </c>
      <c r="B27" s="132" t="s">
        <v>26</v>
      </c>
      <c r="C27" s="78"/>
      <c r="D27" s="78"/>
      <c r="E27" s="78"/>
      <c r="F27" s="65"/>
      <c r="G27" s="53"/>
      <c r="H27" s="76"/>
      <c r="I27" s="76"/>
      <c r="J27" s="76"/>
      <c r="K27" s="76"/>
      <c r="L27" s="76"/>
      <c r="M27" s="76"/>
      <c r="N27" s="76"/>
      <c r="O27" s="76"/>
    </row>
    <row r="28" spans="1:15" s="10" customFormat="1" ht="23.25" customHeight="1">
      <c r="A28" s="6"/>
      <c r="B28" s="7" t="s">
        <v>27</v>
      </c>
      <c r="C28" s="16" t="e">
        <f>'[1]2015 последний'!$V$36</f>
        <v>#REF!</v>
      </c>
      <c r="D28" s="12">
        <f>'[1]2015 последний'!$Z$39</f>
        <v>2000</v>
      </c>
      <c r="E28" s="20" t="e">
        <f t="shared" ref="E28:E31" si="4">C28+D28</f>
        <v>#REF!</v>
      </c>
      <c r="F28" s="20" t="e">
        <f>C28*'[2]расчет субсидии лес на 2015 нов'!$J$16</f>
        <v>#REF!</v>
      </c>
      <c r="G28" s="8" t="e">
        <f>C28+D28+F28</f>
        <v>#REF!</v>
      </c>
      <c r="H28" s="39"/>
      <c r="I28" s="39"/>
      <c r="J28" s="39"/>
      <c r="K28" s="39"/>
      <c r="L28" s="39"/>
      <c r="M28" s="39"/>
      <c r="N28" s="39"/>
      <c r="O28" s="39"/>
    </row>
    <row r="29" spans="1:15" s="10" customFormat="1" ht="14.1" customHeight="1">
      <c r="A29" s="6"/>
      <c r="B29" s="7" t="s">
        <v>28</v>
      </c>
      <c r="C29" s="16" t="e">
        <f>'[1]2015 последний'!$V$37</f>
        <v>#REF!</v>
      </c>
      <c r="D29" s="12">
        <v>0</v>
      </c>
      <c r="E29" s="20" t="e">
        <f t="shared" si="4"/>
        <v>#REF!</v>
      </c>
      <c r="F29" s="20" t="e">
        <f>C29*'[2]расчет субсидии лес на 2015 нов'!$J$16</f>
        <v>#REF!</v>
      </c>
      <c r="G29" s="8" t="e">
        <f>C29+D29+F29</f>
        <v>#REF!</v>
      </c>
      <c r="H29" s="39"/>
      <c r="I29" s="39"/>
      <c r="J29" s="39"/>
      <c r="K29" s="39"/>
      <c r="L29" s="39"/>
      <c r="M29" s="39"/>
      <c r="N29" s="39"/>
      <c r="O29" s="39"/>
    </row>
    <row r="30" spans="1:15" s="10" customFormat="1" ht="14.1" customHeight="1">
      <c r="A30" s="6"/>
      <c r="B30" s="7" t="s">
        <v>29</v>
      </c>
      <c r="C30" s="16" t="e">
        <f>'[1]2015 последний'!$V$38</f>
        <v>#REF!</v>
      </c>
      <c r="D30" s="12">
        <v>0</v>
      </c>
      <c r="E30" s="20" t="e">
        <f t="shared" si="4"/>
        <v>#REF!</v>
      </c>
      <c r="F30" s="20" t="e">
        <f>C30*'[2]расчет субсидии лес на 2015 нов'!$J$16</f>
        <v>#REF!</v>
      </c>
      <c r="G30" s="8" t="e">
        <f>C30+D30+F30</f>
        <v>#REF!</v>
      </c>
      <c r="H30" s="39"/>
      <c r="I30" s="39"/>
      <c r="J30" s="39"/>
      <c r="K30" s="39"/>
      <c r="L30" s="39"/>
      <c r="M30" s="39"/>
      <c r="N30" s="39"/>
      <c r="O30" s="39"/>
    </row>
    <row r="31" spans="1:15" s="10" customFormat="1" ht="14.1" customHeight="1">
      <c r="A31" s="6"/>
      <c r="B31" s="7" t="s">
        <v>30</v>
      </c>
      <c r="C31" s="16" t="e">
        <f>'[1]2015 последний'!$V$39</f>
        <v>#REF!</v>
      </c>
      <c r="D31" s="12">
        <v>0</v>
      </c>
      <c r="E31" s="20" t="e">
        <f t="shared" si="4"/>
        <v>#REF!</v>
      </c>
      <c r="F31" s="20" t="e">
        <f>C31*'[2]расчет субсидии лес на 2015 нов'!$J$16</f>
        <v>#REF!</v>
      </c>
      <c r="G31" s="8" t="e">
        <f>C31+D31+F31</f>
        <v>#REF!</v>
      </c>
      <c r="H31" s="39"/>
      <c r="I31" s="39"/>
      <c r="J31" s="39"/>
      <c r="K31" s="39"/>
      <c r="L31" s="39"/>
      <c r="M31" s="39"/>
      <c r="N31" s="39"/>
      <c r="O31" s="39"/>
    </row>
    <row r="32" spans="1:15" s="10" customFormat="1" ht="14.1" customHeight="1">
      <c r="A32" s="6"/>
      <c r="B32" s="7"/>
      <c r="C32" s="16" t="e">
        <f>SUM(C28:C31)</f>
        <v>#REF!</v>
      </c>
      <c r="D32" s="14">
        <f>D28+D31</f>
        <v>2000</v>
      </c>
      <c r="E32" s="114" t="e">
        <f>SUM(E28:E31)</f>
        <v>#REF!</v>
      </c>
      <c r="F32" s="114" t="e">
        <f>F28+F29+F30+F31</f>
        <v>#REF!</v>
      </c>
      <c r="G32" s="115" t="e">
        <f t="shared" ref="G32" si="5">SUM(G28:G31)</f>
        <v>#REF!</v>
      </c>
      <c r="H32" s="39"/>
      <c r="I32" s="39"/>
      <c r="J32" s="39"/>
      <c r="K32" s="39"/>
      <c r="L32" s="39"/>
      <c r="M32" s="39"/>
      <c r="N32" s="39"/>
      <c r="O32" s="39"/>
    </row>
    <row r="33" spans="1:15" s="77" customFormat="1" ht="14.1" customHeight="1">
      <c r="A33" s="23" t="s">
        <v>31</v>
      </c>
      <c r="B33" s="151" t="s">
        <v>32</v>
      </c>
      <c r="C33" s="152"/>
      <c r="D33" s="152"/>
      <c r="E33" s="152"/>
      <c r="F33" s="152"/>
      <c r="G33" s="153"/>
      <c r="H33" s="76"/>
      <c r="I33" s="76"/>
      <c r="J33" s="76"/>
      <c r="K33" s="76"/>
      <c r="L33" s="76"/>
      <c r="M33" s="76"/>
      <c r="N33" s="76"/>
      <c r="O33" s="76"/>
    </row>
    <row r="34" spans="1:15" s="10" customFormat="1" ht="14.1" customHeight="1">
      <c r="A34" s="6"/>
      <c r="B34" s="7" t="s">
        <v>18</v>
      </c>
      <c r="C34" s="16" t="e">
        <f>'[1]2015 последний'!$V$50</f>
        <v>#REF!</v>
      </c>
      <c r="D34" s="12">
        <v>0</v>
      </c>
      <c r="E34" s="20" t="e">
        <f t="shared" ref="E34:E35" si="6">C34+D34</f>
        <v>#REF!</v>
      </c>
      <c r="F34" s="20" t="e">
        <f>C34*'[2]расчет субсидии лес на 2015 нов'!$J$16</f>
        <v>#REF!</v>
      </c>
      <c r="G34" s="8" t="e">
        <f>C34+D34+F34</f>
        <v>#REF!</v>
      </c>
      <c r="H34" s="39"/>
      <c r="I34" s="39"/>
      <c r="J34" s="39"/>
      <c r="K34" s="39"/>
      <c r="L34" s="39"/>
      <c r="M34" s="39"/>
      <c r="N34" s="39"/>
      <c r="O34" s="39"/>
    </row>
    <row r="35" spans="1:15" s="10" customFormat="1" ht="12.75" customHeight="1">
      <c r="A35" s="6"/>
      <c r="B35" s="7" t="s">
        <v>19</v>
      </c>
      <c r="C35" s="16" t="e">
        <f>'[1]2015 последний'!$V$51</f>
        <v>#REF!</v>
      </c>
      <c r="D35" s="12">
        <v>0</v>
      </c>
      <c r="E35" s="20" t="e">
        <f t="shared" si="6"/>
        <v>#REF!</v>
      </c>
      <c r="F35" s="20" t="e">
        <f>C35*'[2]расчет субсидии лес на 2015 нов'!$J$16</f>
        <v>#REF!</v>
      </c>
      <c r="G35" s="8" t="e">
        <f>C35+D35+F35</f>
        <v>#REF!</v>
      </c>
      <c r="H35" s="39"/>
      <c r="I35" s="39"/>
      <c r="J35" s="39"/>
      <c r="K35" s="39"/>
      <c r="L35" s="39"/>
      <c r="M35" s="39"/>
      <c r="N35" s="39"/>
      <c r="O35" s="39"/>
    </row>
    <row r="36" spans="1:15" s="69" customFormat="1" ht="14.1" customHeight="1">
      <c r="A36" s="6"/>
      <c r="B36" s="7"/>
      <c r="C36" s="16" t="e">
        <f>SUM(C34:C35)</f>
        <v>#REF!</v>
      </c>
      <c r="D36" s="14">
        <f>D35</f>
        <v>0</v>
      </c>
      <c r="E36" s="114" t="e">
        <f>SUM(E34:E35)</f>
        <v>#REF!</v>
      </c>
      <c r="F36" s="114" t="e">
        <f>F34+F35</f>
        <v>#REF!</v>
      </c>
      <c r="G36" s="115" t="e">
        <f>SUM(G34:G35)</f>
        <v>#REF!</v>
      </c>
      <c r="H36" s="68"/>
      <c r="I36" s="68"/>
      <c r="J36" s="68"/>
      <c r="K36" s="68"/>
      <c r="L36" s="68"/>
      <c r="M36" s="68"/>
      <c r="N36" s="68"/>
      <c r="O36" s="68"/>
    </row>
    <row r="37" spans="1:15" s="76" customFormat="1" ht="12.75" customHeight="1">
      <c r="A37" s="23" t="s">
        <v>33</v>
      </c>
      <c r="B37" s="23" t="s">
        <v>34</v>
      </c>
      <c r="C37" s="25"/>
      <c r="D37" s="79"/>
      <c r="E37" s="79"/>
      <c r="F37" s="25"/>
      <c r="G37" s="80"/>
    </row>
    <row r="38" spans="1:15" s="10" customFormat="1" ht="13.5" customHeight="1">
      <c r="A38" s="21"/>
      <c r="B38" s="66" t="s">
        <v>35</v>
      </c>
      <c r="C38" s="20" t="e">
        <f>'[1]2015 последний'!$V$55</f>
        <v>#REF!</v>
      </c>
      <c r="D38" s="12" t="e">
        <f>'[1]2015 последний'!$Z$55</f>
        <v>#REF!</v>
      </c>
      <c r="E38" s="20" t="e">
        <f t="shared" ref="E38:E39" si="7">C38+D38</f>
        <v>#REF!</v>
      </c>
      <c r="F38" s="20" t="e">
        <f>C38*'[2]расчет субсидии лес на 2015 нов'!$J$16</f>
        <v>#REF!</v>
      </c>
      <c r="G38" s="8" t="e">
        <f>C38+D38+F38</f>
        <v>#REF!</v>
      </c>
      <c r="H38" s="39"/>
      <c r="I38" s="39"/>
      <c r="J38" s="39"/>
      <c r="K38" s="39"/>
      <c r="L38" s="39"/>
      <c r="M38" s="39"/>
      <c r="N38" s="39"/>
      <c r="O38" s="39"/>
    </row>
    <row r="39" spans="1:15" s="10" customFormat="1" ht="12.75" customHeight="1">
      <c r="A39" s="6"/>
      <c r="B39" s="7" t="s">
        <v>36</v>
      </c>
      <c r="C39" s="16" t="e">
        <f>'[1]2015 последний'!$V$57</f>
        <v>#REF!</v>
      </c>
      <c r="D39" s="12" t="e">
        <f>'[1]2015 последний'!$Z$57</f>
        <v>#REF!</v>
      </c>
      <c r="E39" s="20" t="e">
        <f t="shared" si="7"/>
        <v>#REF!</v>
      </c>
      <c r="F39" s="20" t="e">
        <f>C39*'[2]расчет субсидии лес на 2015 нов'!$J$16</f>
        <v>#REF!</v>
      </c>
      <c r="G39" s="8" t="e">
        <f>C39+D39+F39</f>
        <v>#REF!</v>
      </c>
      <c r="H39" s="39"/>
      <c r="I39" s="39"/>
      <c r="J39" s="39"/>
      <c r="K39" s="39"/>
      <c r="L39" s="39"/>
      <c r="M39" s="39"/>
      <c r="N39" s="39"/>
      <c r="O39" s="39"/>
    </row>
    <row r="40" spans="1:15" s="10" customFormat="1" ht="0.75" hidden="1" customHeight="1">
      <c r="A40" s="6"/>
      <c r="B40" s="7" t="s">
        <v>37</v>
      </c>
      <c r="C40" s="16">
        <v>0</v>
      </c>
      <c r="D40" s="12">
        <v>0</v>
      </c>
      <c r="E40" s="12"/>
      <c r="F40" s="20">
        <f>[3]последний!$AA$62</f>
        <v>0</v>
      </c>
      <c r="G40" s="8">
        <f>C40+D40+F40</f>
        <v>0</v>
      </c>
      <c r="H40" s="39"/>
      <c r="I40" s="39"/>
      <c r="J40" s="39"/>
      <c r="K40" s="39"/>
      <c r="L40" s="39"/>
      <c r="M40" s="39"/>
      <c r="N40" s="39"/>
      <c r="O40" s="39"/>
    </row>
    <row r="41" spans="1:15" s="69" customFormat="1" ht="14.1" customHeight="1">
      <c r="A41" s="6"/>
      <c r="B41" s="7"/>
      <c r="C41" s="16" t="e">
        <f>SUM(C38:C40)</f>
        <v>#REF!</v>
      </c>
      <c r="D41" s="14" t="e">
        <f>D38+D39</f>
        <v>#REF!</v>
      </c>
      <c r="E41" s="114" t="e">
        <f>SUM(E38:E39)</f>
        <v>#REF!</v>
      </c>
      <c r="F41" s="114" t="e">
        <f>SUM(F38:F40)</f>
        <v>#REF!</v>
      </c>
      <c r="G41" s="115" t="e">
        <f t="shared" ref="G41" si="8">SUM(G38:G40)</f>
        <v>#REF!</v>
      </c>
      <c r="H41" s="68"/>
      <c r="I41" s="68"/>
      <c r="J41" s="68"/>
      <c r="K41" s="68"/>
      <c r="L41" s="68"/>
      <c r="M41" s="68"/>
      <c r="N41" s="68"/>
      <c r="O41" s="68"/>
    </row>
    <row r="42" spans="1:15" s="77" customFormat="1" ht="14.1" customHeight="1">
      <c r="A42" s="23" t="s">
        <v>38</v>
      </c>
      <c r="B42" s="23" t="s">
        <v>39</v>
      </c>
      <c r="C42" s="81"/>
      <c r="D42" s="81"/>
      <c r="E42" s="81"/>
      <c r="F42" s="72"/>
      <c r="G42" s="82"/>
      <c r="H42" s="76"/>
      <c r="I42" s="76"/>
      <c r="J42" s="76"/>
      <c r="K42" s="76"/>
      <c r="L42" s="76"/>
      <c r="M42" s="76"/>
      <c r="N42" s="76"/>
      <c r="O42" s="76"/>
    </row>
    <row r="43" spans="1:15" s="10" customFormat="1" ht="14.1" customHeight="1">
      <c r="A43" s="6"/>
      <c r="B43" s="7" t="s">
        <v>40</v>
      </c>
      <c r="C43" s="16" t="e">
        <f>'[1]2015 последний'!$V$62</f>
        <v>#REF!</v>
      </c>
      <c r="D43" s="12">
        <v>0</v>
      </c>
      <c r="E43" s="20" t="e">
        <f t="shared" ref="E43:E44" si="9">C43+D43</f>
        <v>#REF!</v>
      </c>
      <c r="F43" s="20" t="e">
        <f>C43*'[2]расчет субсидии лес на 2015 нов'!$J$16</f>
        <v>#REF!</v>
      </c>
      <c r="G43" s="8" t="e">
        <f>C43+D43+F43</f>
        <v>#REF!</v>
      </c>
      <c r="H43" s="39"/>
      <c r="I43" s="39"/>
      <c r="J43" s="39"/>
      <c r="K43" s="39"/>
      <c r="L43" s="39"/>
      <c r="M43" s="39"/>
      <c r="N43" s="39"/>
      <c r="O43" s="39"/>
    </row>
    <row r="44" spans="1:15" s="10" customFormat="1" ht="15" customHeight="1">
      <c r="A44" s="6"/>
      <c r="B44" s="7" t="s">
        <v>41</v>
      </c>
      <c r="C44" s="16" t="e">
        <f>'[1]2015 последний'!$V$63</f>
        <v>#REF!</v>
      </c>
      <c r="D44" s="12">
        <v>0</v>
      </c>
      <c r="E44" s="20" t="e">
        <f t="shared" si="9"/>
        <v>#REF!</v>
      </c>
      <c r="F44" s="20" t="e">
        <f>C44*'[2]расчет субсидии лес на 2015 нов'!$J$16</f>
        <v>#REF!</v>
      </c>
      <c r="G44" s="8" t="e">
        <f>C44+D44+F44</f>
        <v>#REF!</v>
      </c>
      <c r="H44" s="39"/>
      <c r="I44" s="39"/>
      <c r="J44" s="39"/>
      <c r="K44" s="39"/>
      <c r="L44" s="39"/>
      <c r="M44" s="39"/>
      <c r="N44" s="39"/>
      <c r="O44" s="39"/>
    </row>
    <row r="45" spans="1:15" s="69" customFormat="1" ht="14.1" customHeight="1">
      <c r="A45" s="6"/>
      <c r="B45" s="7"/>
      <c r="C45" s="16" t="e">
        <f>SUM(C43:C44)</f>
        <v>#REF!</v>
      </c>
      <c r="D45" s="14">
        <f>D44</f>
        <v>0</v>
      </c>
      <c r="E45" s="114" t="e">
        <f>SUM(E43:E44)</f>
        <v>#REF!</v>
      </c>
      <c r="F45" s="114" t="e">
        <f>SUM(F43:F44)</f>
        <v>#REF!</v>
      </c>
      <c r="G45" s="115" t="e">
        <f>SUM(G43:G44)</f>
        <v>#REF!</v>
      </c>
      <c r="H45" s="68"/>
      <c r="I45" s="68"/>
      <c r="J45" s="68"/>
      <c r="K45" s="68"/>
      <c r="L45" s="68"/>
      <c r="M45" s="68"/>
      <c r="N45" s="68"/>
      <c r="O45" s="68"/>
    </row>
    <row r="46" spans="1:15" s="77" customFormat="1" ht="14.1" customHeight="1">
      <c r="A46" s="26" t="s">
        <v>42</v>
      </c>
      <c r="B46" s="133" t="s">
        <v>43</v>
      </c>
      <c r="C46" s="134"/>
      <c r="D46" s="134"/>
      <c r="E46" s="134"/>
      <c r="F46" s="65"/>
      <c r="G46" s="135"/>
      <c r="H46" s="76"/>
      <c r="I46" s="76"/>
      <c r="J46" s="76"/>
      <c r="K46" s="76"/>
      <c r="L46" s="76"/>
      <c r="M46" s="76"/>
      <c r="N46" s="76"/>
      <c r="O46" s="76"/>
    </row>
    <row r="47" spans="1:15" s="10" customFormat="1" ht="14.1" customHeight="1">
      <c r="A47" s="6"/>
      <c r="B47" s="7" t="s">
        <v>44</v>
      </c>
      <c r="C47" s="16" t="e">
        <f>'[1]2015 последний'!$V$66</f>
        <v>#REF!</v>
      </c>
      <c r="D47" s="12" t="e">
        <f>'[1]2015 последний'!$Z$66</f>
        <v>#REF!</v>
      </c>
      <c r="E47" s="20" t="e">
        <f t="shared" ref="E47:E49" si="10">C47+D47</f>
        <v>#REF!</v>
      </c>
      <c r="F47" s="20" t="e">
        <f>C47*'[2]расчет субсидии лес на 2015 нов'!$J$16</f>
        <v>#REF!</v>
      </c>
      <c r="G47" s="8" t="e">
        <f>C47+D47+F47</f>
        <v>#REF!</v>
      </c>
      <c r="H47" s="39"/>
      <c r="I47" s="39"/>
      <c r="J47" s="39"/>
      <c r="K47" s="39"/>
      <c r="L47" s="39"/>
      <c r="M47" s="39"/>
      <c r="N47" s="39"/>
      <c r="O47" s="39"/>
    </row>
    <row r="48" spans="1:15" s="77" customFormat="1" ht="14.1" customHeight="1">
      <c r="A48" s="23" t="s">
        <v>45</v>
      </c>
      <c r="B48" s="133" t="s">
        <v>46</v>
      </c>
      <c r="C48" s="134"/>
      <c r="D48" s="134"/>
      <c r="E48" s="134"/>
      <c r="F48" s="65"/>
      <c r="G48" s="135"/>
      <c r="H48" s="76"/>
      <c r="I48" s="76"/>
      <c r="J48" s="76"/>
      <c r="K48" s="76"/>
      <c r="L48" s="76"/>
      <c r="M48" s="76"/>
      <c r="N48" s="76"/>
      <c r="O48" s="76"/>
    </row>
    <row r="49" spans="1:15" s="10" customFormat="1" ht="14.1" customHeight="1">
      <c r="A49" s="6"/>
      <c r="B49" s="27" t="s">
        <v>47</v>
      </c>
      <c r="C49" s="16">
        <v>4058564.45</v>
      </c>
      <c r="D49" s="12">
        <v>0</v>
      </c>
      <c r="E49" s="20">
        <f t="shared" si="10"/>
        <v>4058564.45</v>
      </c>
      <c r="F49" s="20">
        <f>C49*'[2]расчет субсидии лес на 2015 нов'!$J$16</f>
        <v>4178976.0866458244</v>
      </c>
      <c r="G49" s="8">
        <f>C49+D49+F49</f>
        <v>8237540.5366458241</v>
      </c>
      <c r="H49" s="39"/>
      <c r="I49" s="39"/>
      <c r="J49" s="39"/>
      <c r="K49" s="39"/>
      <c r="L49" s="39"/>
      <c r="M49" s="39"/>
      <c r="N49" s="39"/>
      <c r="O49" s="39"/>
    </row>
    <row r="50" spans="1:15" s="77" customFormat="1" ht="14.25" customHeight="1">
      <c r="A50" s="23" t="s">
        <v>48</v>
      </c>
      <c r="B50" s="132" t="s">
        <v>49</v>
      </c>
      <c r="C50" s="78"/>
      <c r="D50" s="78"/>
      <c r="E50" s="83"/>
      <c r="F50" s="20"/>
      <c r="G50" s="53"/>
      <c r="H50" s="76"/>
      <c r="I50" s="76"/>
      <c r="J50" s="76"/>
      <c r="K50" s="76"/>
      <c r="L50" s="76"/>
      <c r="M50" s="76"/>
      <c r="N50" s="76"/>
      <c r="O50" s="76"/>
    </row>
    <row r="51" spans="1:15" s="10" customFormat="1" ht="23.25" customHeight="1">
      <c r="A51" s="22"/>
      <c r="B51" s="28" t="s">
        <v>50</v>
      </c>
      <c r="C51" s="29" t="e">
        <f>'[1]2015 последний'!$V$76</f>
        <v>#REF!</v>
      </c>
      <c r="D51" s="12">
        <v>5000</v>
      </c>
      <c r="E51" s="20" t="e">
        <f t="shared" ref="E51" si="11">C51+D51</f>
        <v>#REF!</v>
      </c>
      <c r="F51" s="20" t="e">
        <f>C51*'[2]расчет субсидии лес на 2015 нов'!$J$16</f>
        <v>#REF!</v>
      </c>
      <c r="G51" s="8">
        <f>D51</f>
        <v>5000</v>
      </c>
      <c r="H51" s="39"/>
      <c r="I51" s="39"/>
      <c r="J51" s="39"/>
      <c r="K51" s="39"/>
      <c r="L51" s="39"/>
      <c r="M51" s="39"/>
      <c r="N51" s="39"/>
      <c r="O51" s="39"/>
    </row>
    <row r="52" spans="1:15" s="85" customFormat="1" ht="14.1" customHeight="1">
      <c r="A52" s="23" t="s">
        <v>51</v>
      </c>
      <c r="B52" s="132" t="s">
        <v>52</v>
      </c>
      <c r="C52" s="78"/>
      <c r="D52" s="78"/>
      <c r="E52" s="83"/>
      <c r="F52" s="20"/>
      <c r="G52" s="53"/>
      <c r="H52" s="84"/>
      <c r="I52" s="84"/>
      <c r="J52" s="84"/>
      <c r="K52" s="84"/>
      <c r="L52" s="84"/>
      <c r="M52" s="84"/>
      <c r="N52" s="84"/>
      <c r="O52" s="84"/>
    </row>
    <row r="53" spans="1:15" s="10" customFormat="1" ht="13.5" customHeight="1">
      <c r="A53" s="6"/>
      <c r="B53" s="7" t="s">
        <v>53</v>
      </c>
      <c r="C53" s="16" t="e">
        <f>'[1]2015 последний'!$V$79</f>
        <v>#REF!</v>
      </c>
      <c r="D53" s="12">
        <f>[3]последний!$Z$85</f>
        <v>0</v>
      </c>
      <c r="E53" s="20" t="e">
        <f t="shared" ref="E53" si="12">C53+D53</f>
        <v>#REF!</v>
      </c>
      <c r="F53" s="20" t="e">
        <f>C53*'[2]расчет субсидии лес на 2015 нов'!$J$16</f>
        <v>#REF!</v>
      </c>
      <c r="G53" s="8" t="e">
        <f>C53+F53+D53</f>
        <v>#REF!</v>
      </c>
      <c r="H53" s="39"/>
      <c r="I53" s="39"/>
      <c r="J53" s="39"/>
      <c r="K53" s="39"/>
      <c r="L53" s="39"/>
      <c r="M53" s="39"/>
      <c r="N53" s="39"/>
      <c r="O53" s="39"/>
    </row>
    <row r="54" spans="1:15" s="77" customFormat="1" ht="13.5" customHeight="1">
      <c r="A54" s="23" t="s">
        <v>54</v>
      </c>
      <c r="B54" s="23" t="s">
        <v>55</v>
      </c>
      <c r="C54" s="25"/>
      <c r="D54" s="79"/>
      <c r="E54" s="79"/>
      <c r="F54" s="25"/>
      <c r="G54" s="86"/>
      <c r="H54" s="76"/>
      <c r="I54" s="76"/>
      <c r="J54" s="76"/>
      <c r="K54" s="76"/>
      <c r="L54" s="76"/>
      <c r="M54" s="76"/>
      <c r="N54" s="76"/>
      <c r="O54" s="76"/>
    </row>
    <row r="55" spans="1:15" s="10" customFormat="1" ht="15" customHeight="1">
      <c r="A55" s="6"/>
      <c r="B55" s="7" t="s">
        <v>56</v>
      </c>
      <c r="C55" s="16" t="e">
        <f>'[1]2015 последний'!$V$85</f>
        <v>#REF!</v>
      </c>
      <c r="D55" s="12" t="e">
        <f>'[1]2015 последний'!$Z$84+'[1]2015 последний'!$Z$86+'[1]2015 последний'!$Z$87</f>
        <v>#REF!</v>
      </c>
      <c r="E55" s="20" t="e">
        <f t="shared" ref="E55" si="13">C55+D55</f>
        <v>#REF!</v>
      </c>
      <c r="F55" s="20" t="e">
        <f>C55*'[2]расчет субсидии лес на 2015 нов'!$J$16</f>
        <v>#REF!</v>
      </c>
      <c r="G55" s="8" t="e">
        <f>C55+D55+F55</f>
        <v>#REF!</v>
      </c>
      <c r="H55" s="39"/>
      <c r="I55" s="39"/>
      <c r="J55" s="39"/>
      <c r="K55" s="39"/>
      <c r="L55" s="39"/>
      <c r="M55" s="39"/>
      <c r="N55" s="39"/>
      <c r="O55" s="39"/>
    </row>
    <row r="56" spans="1:15" s="75" customFormat="1" ht="14.1" customHeight="1">
      <c r="A56" s="23" t="s">
        <v>57</v>
      </c>
      <c r="B56" s="87" t="s">
        <v>58</v>
      </c>
      <c r="C56" s="88"/>
      <c r="D56" s="88"/>
      <c r="E56" s="88"/>
      <c r="F56" s="65"/>
      <c r="G56" s="89"/>
      <c r="H56" s="74"/>
      <c r="I56" s="74"/>
      <c r="J56" s="74"/>
      <c r="K56" s="74"/>
      <c r="L56" s="74"/>
      <c r="M56" s="74"/>
      <c r="N56" s="74"/>
      <c r="O56" s="74"/>
    </row>
    <row r="57" spans="1:15" s="10" customFormat="1" ht="14.1" customHeight="1">
      <c r="A57" s="22"/>
      <c r="B57" s="90" t="s">
        <v>59</v>
      </c>
      <c r="C57" s="91"/>
      <c r="D57" s="92"/>
      <c r="E57" s="92"/>
      <c r="F57" s="91"/>
      <c r="G57" s="93"/>
      <c r="H57" s="39"/>
      <c r="I57" s="39"/>
      <c r="J57" s="39"/>
      <c r="K57" s="39"/>
      <c r="L57" s="39"/>
      <c r="M57" s="39"/>
      <c r="N57" s="39"/>
      <c r="O57" s="39"/>
    </row>
    <row r="58" spans="1:15" s="10" customFormat="1" ht="15.75" customHeight="1">
      <c r="A58" s="35"/>
      <c r="B58" s="7" t="s">
        <v>60</v>
      </c>
      <c r="C58" s="31" t="e">
        <f>'[1]2015 последний'!$V$95</f>
        <v>#REF!</v>
      </c>
      <c r="D58" s="32">
        <v>0</v>
      </c>
      <c r="E58" s="16" t="e">
        <f t="shared" ref="E58" si="14">C58+D58</f>
        <v>#REF!</v>
      </c>
      <c r="F58" s="16" t="e">
        <f>C58*'[2]расчет субсидии лес на 2015 нов'!$J$16</f>
        <v>#REF!</v>
      </c>
      <c r="G58" s="9" t="e">
        <f>F58+D58+C58</f>
        <v>#REF!</v>
      </c>
      <c r="H58" s="39"/>
      <c r="I58" s="39"/>
      <c r="J58" s="39"/>
      <c r="K58" s="39"/>
      <c r="L58" s="39"/>
      <c r="M58" s="39"/>
      <c r="N58" s="39"/>
      <c r="O58" s="39"/>
    </row>
    <row r="59" spans="1:15" s="10" customFormat="1" ht="14.25" customHeight="1">
      <c r="A59" s="21"/>
      <c r="B59" s="90" t="s">
        <v>61</v>
      </c>
      <c r="C59" s="20"/>
      <c r="D59" s="12"/>
      <c r="E59" s="12"/>
      <c r="F59" s="20"/>
      <c r="G59" s="8"/>
      <c r="H59" s="39"/>
      <c r="I59" s="39"/>
      <c r="J59" s="39"/>
      <c r="K59" s="39"/>
      <c r="L59" s="39"/>
      <c r="M59" s="39"/>
      <c r="N59" s="39"/>
      <c r="O59" s="39"/>
    </row>
    <row r="60" spans="1:15" s="10" customFormat="1" ht="38.25" customHeight="1">
      <c r="A60" s="35"/>
      <c r="B60" s="7" t="s">
        <v>62</v>
      </c>
      <c r="C60" s="31" t="e">
        <f>'[1]2015 последний'!$V$97</f>
        <v>#REF!</v>
      </c>
      <c r="D60" s="14">
        <v>0</v>
      </c>
      <c r="E60" s="20" t="e">
        <f t="shared" ref="E60:E61" si="15">C60+D60</f>
        <v>#REF!</v>
      </c>
      <c r="F60" s="20" t="e">
        <f>C60*'[2]расчет субсидии лес на 2015 нов'!$J$16</f>
        <v>#REF!</v>
      </c>
      <c r="G60" s="20" t="e">
        <f>C60+D60+F60</f>
        <v>#REF!</v>
      </c>
      <c r="H60" s="39"/>
      <c r="I60" s="39"/>
      <c r="J60" s="39"/>
      <c r="K60" s="39"/>
      <c r="L60" s="39"/>
      <c r="M60" s="39"/>
      <c r="N60" s="39"/>
      <c r="O60" s="39"/>
    </row>
    <row r="61" spans="1:15" s="10" customFormat="1" ht="15.75" customHeight="1">
      <c r="A61" s="35"/>
      <c r="B61" s="7" t="s">
        <v>63</v>
      </c>
      <c r="C61" s="31" t="e">
        <f>'[1]2015 последний'!$V$98</f>
        <v>#REF!</v>
      </c>
      <c r="D61" s="14">
        <v>0</v>
      </c>
      <c r="E61" s="20" t="e">
        <f t="shared" si="15"/>
        <v>#REF!</v>
      </c>
      <c r="F61" s="20" t="e">
        <f>C61*'[2]расчет субсидии лес на 2015 нов'!$J$16</f>
        <v>#REF!</v>
      </c>
      <c r="G61" s="8" t="e">
        <f>C61+D61+F61</f>
        <v>#REF!</v>
      </c>
      <c r="H61" s="39"/>
      <c r="I61" s="39"/>
      <c r="J61" s="39"/>
      <c r="K61" s="39"/>
      <c r="L61" s="39"/>
      <c r="M61" s="39"/>
      <c r="N61" s="39"/>
      <c r="O61" s="39"/>
    </row>
    <row r="62" spans="1:15" s="10" customFormat="1" ht="15.75" customHeight="1">
      <c r="A62" s="35"/>
      <c r="B62" s="7"/>
      <c r="C62" s="31" t="e">
        <f>C58+C60+C61</f>
        <v>#REF!</v>
      </c>
      <c r="D62" s="32">
        <v>0</v>
      </c>
      <c r="E62" s="113" t="e">
        <f>SUM(E60:E61)</f>
        <v>#REF!</v>
      </c>
      <c r="F62" s="113" t="e">
        <f>SUM(F60:F61)</f>
        <v>#REF!</v>
      </c>
      <c r="G62" s="118" t="e">
        <f>G61+G60</f>
        <v>#REF!</v>
      </c>
      <c r="H62" s="39"/>
      <c r="I62" s="39"/>
      <c r="J62" s="39"/>
      <c r="K62" s="39"/>
      <c r="L62" s="39"/>
      <c r="M62" s="39"/>
      <c r="N62" s="39"/>
      <c r="O62" s="39"/>
    </row>
    <row r="63" spans="1:15" s="10" customFormat="1" ht="14.1" customHeight="1">
      <c r="A63" s="35"/>
      <c r="B63" s="94" t="s">
        <v>64</v>
      </c>
      <c r="C63" s="31"/>
      <c r="D63" s="14"/>
      <c r="E63" s="14"/>
      <c r="F63" s="16"/>
      <c r="G63" s="9"/>
      <c r="H63" s="39"/>
      <c r="I63" s="39"/>
      <c r="J63" s="39"/>
      <c r="K63" s="39"/>
      <c r="L63" s="39"/>
      <c r="M63" s="39"/>
      <c r="N63" s="39"/>
      <c r="O63" s="39"/>
    </row>
    <row r="64" spans="1:15" s="10" customFormat="1" ht="25.5" customHeight="1">
      <c r="A64" s="35"/>
      <c r="B64" s="7" t="s">
        <v>65</v>
      </c>
      <c r="C64" s="32" t="e">
        <f>'[1]2015 последний'!$V$100</f>
        <v>#REF!</v>
      </c>
      <c r="D64" s="14">
        <v>0</v>
      </c>
      <c r="E64" s="20" t="e">
        <f t="shared" ref="E64:E65" si="16">C64+D64</f>
        <v>#REF!</v>
      </c>
      <c r="F64" s="20" t="e">
        <f>C64*'[2]расчет субсидии лес на 2015 нов'!$J$16</f>
        <v>#REF!</v>
      </c>
      <c r="G64" s="8" t="e">
        <f>C64+D64+F64</f>
        <v>#REF!</v>
      </c>
      <c r="H64" s="39"/>
      <c r="I64" s="39"/>
      <c r="J64" s="39"/>
      <c r="K64" s="39"/>
      <c r="L64" s="39"/>
      <c r="M64" s="39"/>
      <c r="N64" s="39"/>
      <c r="O64" s="39"/>
    </row>
    <row r="65" spans="1:15" s="10" customFormat="1" ht="15" customHeight="1">
      <c r="A65" s="35"/>
      <c r="B65" s="7" t="s">
        <v>66</v>
      </c>
      <c r="C65" s="32" t="e">
        <f>'[1]2015 последний'!$V$101</f>
        <v>#REF!</v>
      </c>
      <c r="D65" s="14">
        <v>0</v>
      </c>
      <c r="E65" s="20" t="e">
        <f t="shared" si="16"/>
        <v>#REF!</v>
      </c>
      <c r="F65" s="20" t="e">
        <f>C65*'[2]расчет субсидии лес на 2015 нов'!$J$16</f>
        <v>#REF!</v>
      </c>
      <c r="G65" s="8" t="e">
        <f>C65+D65+F65</f>
        <v>#REF!</v>
      </c>
      <c r="H65" s="39"/>
      <c r="I65" s="39"/>
      <c r="J65" s="39"/>
      <c r="K65" s="39"/>
      <c r="L65" s="39"/>
      <c r="M65" s="39"/>
      <c r="N65" s="39"/>
      <c r="O65" s="39"/>
    </row>
    <row r="66" spans="1:15" s="10" customFormat="1" ht="15" customHeight="1">
      <c r="A66" s="35"/>
      <c r="B66" s="7"/>
      <c r="C66" s="32" t="e">
        <f>C64+C65</f>
        <v>#REF!</v>
      </c>
      <c r="D66" s="32">
        <f>D63+D62</f>
        <v>0</v>
      </c>
      <c r="E66" s="113" t="e">
        <f>SUM(E64:E65)</f>
        <v>#REF!</v>
      </c>
      <c r="F66" s="113" t="e">
        <f>F64+F65</f>
        <v>#REF!</v>
      </c>
      <c r="G66" s="118" t="e">
        <f>G64+G65</f>
        <v>#REF!</v>
      </c>
      <c r="H66" s="39"/>
      <c r="I66" s="39"/>
      <c r="J66" s="39"/>
      <c r="K66" s="39"/>
      <c r="L66" s="39"/>
      <c r="M66" s="39"/>
      <c r="N66" s="39"/>
      <c r="O66" s="39"/>
    </row>
    <row r="67" spans="1:15" s="10" customFormat="1" ht="15" customHeight="1">
      <c r="A67" s="35"/>
      <c r="B67" s="94" t="s">
        <v>67</v>
      </c>
      <c r="C67" s="32"/>
      <c r="D67" s="32"/>
      <c r="E67" s="95"/>
      <c r="F67" s="96"/>
      <c r="G67" s="97"/>
      <c r="H67" s="39"/>
      <c r="I67" s="39"/>
      <c r="J67" s="39"/>
      <c r="K67" s="39"/>
      <c r="L67" s="39"/>
      <c r="M67" s="39"/>
      <c r="N67" s="39"/>
      <c r="O67" s="39"/>
    </row>
    <row r="68" spans="1:15" s="10" customFormat="1" ht="15" customHeight="1">
      <c r="A68" s="35"/>
      <c r="B68" s="7" t="s">
        <v>68</v>
      </c>
      <c r="C68" s="32" t="e">
        <f>'[1]2015 последний'!$V$103</f>
        <v>#REF!</v>
      </c>
      <c r="D68" s="32">
        <v>0</v>
      </c>
      <c r="E68" s="20" t="e">
        <f t="shared" ref="E68" si="17">C68+D68</f>
        <v>#REF!</v>
      </c>
      <c r="F68" s="20" t="e">
        <f>C68*'[2]расчет субсидии лес на 2015 нов'!$J$16</f>
        <v>#REF!</v>
      </c>
      <c r="G68" s="8" t="e">
        <f>C68+D68+F68</f>
        <v>#REF!</v>
      </c>
      <c r="H68" s="39"/>
      <c r="I68" s="39"/>
      <c r="J68" s="39"/>
      <c r="K68" s="39"/>
      <c r="L68" s="39"/>
      <c r="M68" s="39"/>
      <c r="N68" s="39"/>
      <c r="O68" s="39"/>
    </row>
    <row r="69" spans="1:15" s="75" customFormat="1" ht="14.1" customHeight="1">
      <c r="A69" s="132" t="s">
        <v>69</v>
      </c>
      <c r="B69" s="98" t="s">
        <v>70</v>
      </c>
      <c r="C69" s="88"/>
      <c r="D69" s="88"/>
      <c r="E69" s="88"/>
      <c r="F69" s="65"/>
      <c r="G69" s="89"/>
      <c r="H69" s="74"/>
      <c r="I69" s="74"/>
      <c r="J69" s="74"/>
      <c r="K69" s="74"/>
      <c r="L69" s="74"/>
      <c r="M69" s="74"/>
      <c r="N69" s="74"/>
      <c r="O69" s="74"/>
    </row>
    <row r="70" spans="1:15" s="75" customFormat="1" ht="14.1" customHeight="1">
      <c r="A70" s="132" t="s">
        <v>71</v>
      </c>
      <c r="B70" s="98" t="s">
        <v>72</v>
      </c>
      <c r="C70" s="88"/>
      <c r="D70" s="88"/>
      <c r="E70" s="88"/>
      <c r="F70" s="65"/>
      <c r="G70" s="89"/>
      <c r="H70" s="74"/>
      <c r="I70" s="74"/>
      <c r="J70" s="74"/>
      <c r="K70" s="74"/>
      <c r="L70" s="74"/>
      <c r="M70" s="74"/>
      <c r="N70" s="74"/>
      <c r="O70" s="74"/>
    </row>
    <row r="71" spans="1:15" s="10" customFormat="1" ht="14.1" customHeight="1">
      <c r="A71" s="35"/>
      <c r="B71" s="99" t="s">
        <v>73</v>
      </c>
      <c r="C71" s="31"/>
      <c r="D71" s="14"/>
      <c r="E71" s="14"/>
      <c r="F71" s="16"/>
      <c r="G71" s="9"/>
      <c r="H71" s="39"/>
      <c r="I71" s="39"/>
      <c r="J71" s="39"/>
      <c r="K71" s="39"/>
      <c r="L71" s="39"/>
      <c r="M71" s="39"/>
      <c r="N71" s="39"/>
      <c r="O71" s="39"/>
    </row>
    <row r="72" spans="1:15" s="10" customFormat="1" ht="24.75" customHeight="1">
      <c r="A72" s="35"/>
      <c r="B72" s="7" t="s">
        <v>74</v>
      </c>
      <c r="C72" s="31" t="e">
        <f>'[1]2015 последний'!$V$108</f>
        <v>#REF!</v>
      </c>
      <c r="D72" s="14">
        <v>0</v>
      </c>
      <c r="E72" s="20" t="e">
        <f t="shared" ref="E72:E78" si="18">C72+D72</f>
        <v>#REF!</v>
      </c>
      <c r="F72" s="20" t="e">
        <f>C72*'[2]расчет субсидии лес на 2015 нов'!$J$16</f>
        <v>#REF!</v>
      </c>
      <c r="G72" s="8" t="e">
        <f t="shared" ref="G72:G78" si="19">C72+D72+F72</f>
        <v>#REF!</v>
      </c>
      <c r="H72" s="39"/>
      <c r="I72" s="39"/>
      <c r="J72" s="39"/>
      <c r="K72" s="39"/>
      <c r="L72" s="39"/>
      <c r="M72" s="39"/>
      <c r="N72" s="39"/>
      <c r="O72" s="39"/>
    </row>
    <row r="73" spans="1:15" s="10" customFormat="1" ht="15.75" customHeight="1">
      <c r="A73" s="35"/>
      <c r="B73" s="7" t="s">
        <v>75</v>
      </c>
      <c r="C73" s="31" t="e">
        <f>'[1]2015 последний'!$V$109</f>
        <v>#REF!</v>
      </c>
      <c r="D73" s="14">
        <v>0</v>
      </c>
      <c r="E73" s="20" t="e">
        <f t="shared" si="18"/>
        <v>#REF!</v>
      </c>
      <c r="F73" s="20" t="e">
        <f>C73*'[2]расчет субсидии лес на 2015 нов'!$J$16</f>
        <v>#REF!</v>
      </c>
      <c r="G73" s="8" t="e">
        <f t="shared" si="19"/>
        <v>#REF!</v>
      </c>
      <c r="H73" s="39"/>
      <c r="I73" s="39"/>
      <c r="J73" s="39"/>
      <c r="K73" s="39"/>
      <c r="L73" s="39"/>
      <c r="M73" s="39"/>
      <c r="N73" s="39"/>
      <c r="O73" s="39"/>
    </row>
    <row r="74" spans="1:15" s="10" customFormat="1" ht="14.25" customHeight="1">
      <c r="A74" s="35"/>
      <c r="B74" s="7" t="s">
        <v>76</v>
      </c>
      <c r="C74" s="31" t="e">
        <f>'[1]2015 последний'!$V$110</f>
        <v>#REF!</v>
      </c>
      <c r="D74" s="14">
        <v>0</v>
      </c>
      <c r="E74" s="20" t="e">
        <f t="shared" si="18"/>
        <v>#REF!</v>
      </c>
      <c r="F74" s="20" t="e">
        <f>C74*'[2]расчет субсидии лес на 2015 нов'!$J$16</f>
        <v>#REF!</v>
      </c>
      <c r="G74" s="8" t="e">
        <f t="shared" si="19"/>
        <v>#REF!</v>
      </c>
      <c r="H74" s="39"/>
      <c r="I74" s="39"/>
      <c r="J74" s="39"/>
      <c r="K74" s="39"/>
      <c r="L74" s="39"/>
      <c r="M74" s="39"/>
      <c r="N74" s="39"/>
      <c r="O74" s="39"/>
    </row>
    <row r="75" spans="1:15" s="10" customFormat="1" ht="25.5" customHeight="1">
      <c r="A75" s="35"/>
      <c r="B75" s="7" t="s">
        <v>77</v>
      </c>
      <c r="C75" s="31" t="e">
        <f>'[1]2015 последний'!$V$111</f>
        <v>#REF!</v>
      </c>
      <c r="D75" s="14">
        <v>0</v>
      </c>
      <c r="E75" s="20" t="e">
        <f t="shared" si="18"/>
        <v>#REF!</v>
      </c>
      <c r="F75" s="20" t="e">
        <f>C75*'[2]расчет субсидии лес на 2015 нов'!$J$16</f>
        <v>#REF!</v>
      </c>
      <c r="G75" s="8" t="e">
        <f t="shared" si="19"/>
        <v>#REF!</v>
      </c>
      <c r="H75" s="39"/>
      <c r="I75" s="39"/>
      <c r="J75" s="39"/>
      <c r="K75" s="39"/>
      <c r="L75" s="39"/>
      <c r="M75" s="39"/>
      <c r="N75" s="39"/>
      <c r="O75" s="39"/>
    </row>
    <row r="76" spans="1:15" s="10" customFormat="1" ht="26.25" customHeight="1">
      <c r="A76" s="35"/>
      <c r="B76" s="7" t="s">
        <v>78</v>
      </c>
      <c r="C76" s="31" t="e">
        <f>'[1]2015 последний'!$V$112</f>
        <v>#REF!</v>
      </c>
      <c r="D76" s="14">
        <v>0</v>
      </c>
      <c r="E76" s="20" t="e">
        <f t="shared" si="18"/>
        <v>#REF!</v>
      </c>
      <c r="F76" s="20" t="e">
        <f>C76*'[2]расчет субсидии лес на 2015 нов'!$J$16</f>
        <v>#REF!</v>
      </c>
      <c r="G76" s="20" t="e">
        <f t="shared" si="19"/>
        <v>#REF!</v>
      </c>
      <c r="H76" s="39"/>
      <c r="I76" s="39"/>
      <c r="J76" s="39"/>
      <c r="K76" s="39"/>
      <c r="L76" s="39"/>
      <c r="M76" s="39"/>
      <c r="N76" s="39"/>
      <c r="O76" s="39"/>
    </row>
    <row r="77" spans="1:15" s="10" customFormat="1" ht="39" customHeight="1">
      <c r="A77" s="35"/>
      <c r="B77" s="7" t="s">
        <v>79</v>
      </c>
      <c r="C77" s="31" t="e">
        <f>'[1]2015 последний'!$V$113</f>
        <v>#REF!</v>
      </c>
      <c r="D77" s="14">
        <v>0</v>
      </c>
      <c r="E77" s="20" t="e">
        <f t="shared" si="18"/>
        <v>#REF!</v>
      </c>
      <c r="F77" s="20" t="e">
        <f>C77*'[2]расчет субсидии лес на 2015 нов'!$J$16</f>
        <v>#REF!</v>
      </c>
      <c r="G77" s="20" t="e">
        <f t="shared" si="19"/>
        <v>#REF!</v>
      </c>
      <c r="H77" s="39"/>
      <c r="I77" s="39"/>
      <c r="J77" s="39"/>
      <c r="K77" s="39"/>
      <c r="L77" s="39"/>
      <c r="M77" s="39"/>
      <c r="N77" s="39"/>
      <c r="O77" s="39"/>
    </row>
    <row r="78" spans="1:15" s="10" customFormat="1" ht="14.25" customHeight="1">
      <c r="A78" s="35"/>
      <c r="B78" s="7" t="s">
        <v>80</v>
      </c>
      <c r="C78" s="31" t="e">
        <f>'[1]2015 последний'!$V$114</f>
        <v>#REF!</v>
      </c>
      <c r="D78" s="14">
        <v>0</v>
      </c>
      <c r="E78" s="20" t="e">
        <f t="shared" si="18"/>
        <v>#REF!</v>
      </c>
      <c r="F78" s="20" t="e">
        <f>C78*'[2]расчет субсидии лес на 2015 нов'!$J$16</f>
        <v>#REF!</v>
      </c>
      <c r="G78" s="20" t="e">
        <f t="shared" si="19"/>
        <v>#REF!</v>
      </c>
      <c r="H78" s="39"/>
      <c r="I78" s="39"/>
      <c r="J78" s="39"/>
      <c r="K78" s="39"/>
      <c r="L78" s="39"/>
      <c r="M78" s="39"/>
      <c r="N78" s="39"/>
      <c r="O78" s="39"/>
    </row>
    <row r="79" spans="1:15" s="10" customFormat="1" ht="14.1" customHeight="1">
      <c r="A79" s="6"/>
      <c r="B79" s="100"/>
      <c r="C79" s="16" t="e">
        <f>SUM(C72:C78)</f>
        <v>#REF!</v>
      </c>
      <c r="D79" s="14">
        <f>SUM(D72:D78)</f>
        <v>0</v>
      </c>
      <c r="E79" s="114" t="e">
        <f>SUM(E72:E78)</f>
        <v>#REF!</v>
      </c>
      <c r="F79" s="114" t="e">
        <f>SUM(F72:F78)</f>
        <v>#REF!</v>
      </c>
      <c r="G79" s="115" t="e">
        <f>SUM(G72:G78)</f>
        <v>#REF!</v>
      </c>
      <c r="H79" s="39"/>
      <c r="I79" s="39"/>
      <c r="J79" s="39"/>
      <c r="K79" s="39"/>
      <c r="L79" s="39"/>
      <c r="M79" s="39"/>
      <c r="N79" s="39"/>
      <c r="O79" s="39"/>
    </row>
    <row r="80" spans="1:15" s="10" customFormat="1" ht="14.1" customHeight="1">
      <c r="A80" s="35"/>
      <c r="B80" s="99" t="s">
        <v>81</v>
      </c>
      <c r="C80" s="31"/>
      <c r="D80" s="14"/>
      <c r="E80" s="14"/>
      <c r="F80" s="16"/>
      <c r="G80" s="9"/>
      <c r="H80" s="39"/>
      <c r="I80" s="39"/>
      <c r="J80" s="39"/>
      <c r="K80" s="39"/>
      <c r="L80" s="39"/>
      <c r="M80" s="39"/>
      <c r="N80" s="39"/>
      <c r="O80" s="39"/>
    </row>
    <row r="81" spans="1:15" s="10" customFormat="1" ht="24" customHeight="1">
      <c r="A81" s="35"/>
      <c r="B81" s="7" t="s">
        <v>74</v>
      </c>
      <c r="C81" s="31" t="e">
        <f>'[1]2015 последний'!$V$118</f>
        <v>#REF!</v>
      </c>
      <c r="D81" s="14">
        <v>0</v>
      </c>
      <c r="E81" s="20" t="e">
        <f t="shared" ref="E81:E84" si="20">C81+D81</f>
        <v>#REF!</v>
      </c>
      <c r="F81" s="20" t="e">
        <f>C81*'[2]расчет субсидии лес на 2015 нов'!$J$16</f>
        <v>#REF!</v>
      </c>
      <c r="G81" s="8" t="e">
        <f>C81+D81+F81</f>
        <v>#REF!</v>
      </c>
      <c r="H81" s="39"/>
      <c r="I81" s="39"/>
      <c r="J81" s="39"/>
      <c r="K81" s="39"/>
      <c r="L81" s="39"/>
      <c r="M81" s="39"/>
      <c r="N81" s="39"/>
      <c r="O81" s="39"/>
    </row>
    <row r="82" spans="1:15" s="10" customFormat="1" ht="14.25" customHeight="1">
      <c r="A82" s="35"/>
      <c r="B82" s="7" t="s">
        <v>75</v>
      </c>
      <c r="C82" s="31" t="e">
        <f>'[1]2015 последний'!$V$119</f>
        <v>#REF!</v>
      </c>
      <c r="D82" s="14">
        <v>0</v>
      </c>
      <c r="E82" s="20" t="e">
        <f t="shared" si="20"/>
        <v>#REF!</v>
      </c>
      <c r="F82" s="20" t="e">
        <f>C82*'[2]расчет субсидии лес на 2015 нов'!$J$16</f>
        <v>#REF!</v>
      </c>
      <c r="G82" s="8" t="e">
        <f>C82+D82+F82</f>
        <v>#REF!</v>
      </c>
      <c r="H82" s="39"/>
      <c r="I82" s="39"/>
      <c r="J82" s="39"/>
      <c r="K82" s="39"/>
      <c r="L82" s="39"/>
      <c r="M82" s="39"/>
      <c r="N82" s="39"/>
      <c r="O82" s="39"/>
    </row>
    <row r="83" spans="1:15" s="10" customFormat="1" ht="13.5" customHeight="1">
      <c r="A83" s="35"/>
      <c r="B83" s="7" t="s">
        <v>82</v>
      </c>
      <c r="C83" s="31" t="e">
        <f>'[1]2015 последний'!$V$120</f>
        <v>#REF!</v>
      </c>
      <c r="D83" s="14">
        <v>0</v>
      </c>
      <c r="E83" s="20" t="e">
        <f t="shared" si="20"/>
        <v>#REF!</v>
      </c>
      <c r="F83" s="20" t="e">
        <f>C83*'[2]расчет субсидии лес на 2015 нов'!$J$16</f>
        <v>#REF!</v>
      </c>
      <c r="G83" s="8" t="e">
        <f>C83+D83+F83</f>
        <v>#REF!</v>
      </c>
      <c r="H83" s="39"/>
      <c r="I83" s="39"/>
      <c r="J83" s="39"/>
      <c r="K83" s="39"/>
      <c r="L83" s="39"/>
      <c r="M83" s="39"/>
      <c r="N83" s="39"/>
      <c r="O83" s="39"/>
    </row>
    <row r="84" spans="1:15" s="10" customFormat="1" ht="12.75" customHeight="1">
      <c r="A84" s="35"/>
      <c r="B84" s="7" t="s">
        <v>83</v>
      </c>
      <c r="C84" s="31" t="e">
        <f>'[1]2015 последний'!$V$121</f>
        <v>#REF!</v>
      </c>
      <c r="D84" s="14">
        <v>0</v>
      </c>
      <c r="E84" s="20" t="e">
        <f t="shared" si="20"/>
        <v>#REF!</v>
      </c>
      <c r="F84" s="20" t="e">
        <f>C84*'[2]расчет субсидии лес на 2015 нов'!$J$16</f>
        <v>#REF!</v>
      </c>
      <c r="G84" s="8" t="e">
        <f>C84+D84+F84</f>
        <v>#REF!</v>
      </c>
      <c r="H84" s="39"/>
      <c r="I84" s="39"/>
      <c r="J84" s="39"/>
      <c r="K84" s="39"/>
      <c r="L84" s="39"/>
      <c r="M84" s="39"/>
      <c r="N84" s="39"/>
      <c r="O84" s="39"/>
    </row>
    <row r="85" spans="1:15" s="10" customFormat="1" ht="14.1" customHeight="1">
      <c r="A85" s="6"/>
      <c r="B85" s="101"/>
      <c r="C85" s="16" t="e">
        <f>SUM(C81:C84)</f>
        <v>#REF!</v>
      </c>
      <c r="D85" s="14">
        <v>0</v>
      </c>
      <c r="E85" s="114" t="e">
        <f>SUM(E81:E84)</f>
        <v>#REF!</v>
      </c>
      <c r="F85" s="114" t="e">
        <f>SUM(F81:F84)</f>
        <v>#REF!</v>
      </c>
      <c r="G85" s="114" t="e">
        <f>SUM(G81:G84)</f>
        <v>#REF!</v>
      </c>
      <c r="H85" s="39"/>
      <c r="I85" s="39"/>
      <c r="J85" s="39"/>
      <c r="K85" s="39"/>
      <c r="L85" s="39"/>
      <c r="M85" s="39"/>
      <c r="N85" s="39"/>
      <c r="O85" s="39"/>
    </row>
    <row r="86" spans="1:15" s="10" customFormat="1" ht="14.1" customHeight="1">
      <c r="A86" s="6"/>
      <c r="B86" s="102" t="s">
        <v>84</v>
      </c>
      <c r="C86" s="16"/>
      <c r="D86" s="14"/>
      <c r="E86" s="14"/>
      <c r="F86" s="16"/>
      <c r="G86" s="9"/>
      <c r="H86" s="39"/>
      <c r="I86" s="39"/>
      <c r="J86" s="39"/>
      <c r="K86" s="39"/>
      <c r="L86" s="39"/>
      <c r="M86" s="39"/>
      <c r="N86" s="39"/>
      <c r="O86" s="39"/>
    </row>
    <row r="87" spans="1:15" s="10" customFormat="1" ht="23.25" customHeight="1">
      <c r="A87" s="35"/>
      <c r="B87" s="7" t="s">
        <v>74</v>
      </c>
      <c r="C87" s="31" t="e">
        <f>'[1]2015 последний'!$V$134</f>
        <v>#REF!</v>
      </c>
      <c r="D87" s="14">
        <v>0</v>
      </c>
      <c r="E87" s="20" t="e">
        <f t="shared" ref="E87:E92" si="21">C87+D87</f>
        <v>#REF!</v>
      </c>
      <c r="F87" s="20" t="e">
        <f>C87*'[2]расчет субсидии лес на 2015 нов'!$J$16</f>
        <v>#REF!</v>
      </c>
      <c r="G87" s="8" t="e">
        <f t="shared" ref="G87:G92" si="22">C87+D87+F87</f>
        <v>#REF!</v>
      </c>
      <c r="H87" s="39"/>
      <c r="I87" s="39"/>
      <c r="J87" s="39"/>
      <c r="K87" s="39"/>
      <c r="L87" s="39"/>
      <c r="M87" s="39"/>
      <c r="N87" s="39"/>
      <c r="O87" s="39"/>
    </row>
    <row r="88" spans="1:15" s="10" customFormat="1" ht="13.5" customHeight="1">
      <c r="A88" s="35"/>
      <c r="B88" s="7" t="s">
        <v>75</v>
      </c>
      <c r="C88" s="31" t="e">
        <f>'[1]2015 последний'!$V$135</f>
        <v>#REF!</v>
      </c>
      <c r="D88" s="14">
        <v>0</v>
      </c>
      <c r="E88" s="20" t="e">
        <f t="shared" si="21"/>
        <v>#REF!</v>
      </c>
      <c r="F88" s="20" t="e">
        <f>C88*'[2]расчет субсидии лес на 2015 нов'!$J$16</f>
        <v>#REF!</v>
      </c>
      <c r="G88" s="8" t="e">
        <f t="shared" si="22"/>
        <v>#REF!</v>
      </c>
      <c r="H88" s="39"/>
      <c r="I88" s="39"/>
      <c r="J88" s="39"/>
      <c r="K88" s="39"/>
      <c r="L88" s="39"/>
      <c r="M88" s="39"/>
      <c r="N88" s="39"/>
      <c r="O88" s="39"/>
    </row>
    <row r="89" spans="1:15" s="10" customFormat="1" ht="12.75" customHeight="1">
      <c r="A89" s="35"/>
      <c r="B89" s="7" t="s">
        <v>85</v>
      </c>
      <c r="C89" s="31" t="e">
        <f>'[1]2015 последний'!$V$136</f>
        <v>#REF!</v>
      </c>
      <c r="D89" s="14">
        <v>0</v>
      </c>
      <c r="E89" s="20" t="e">
        <f t="shared" si="21"/>
        <v>#REF!</v>
      </c>
      <c r="F89" s="20" t="e">
        <f>C89*'[2]расчет субсидии лес на 2015 нов'!$J$16</f>
        <v>#REF!</v>
      </c>
      <c r="G89" s="8" t="e">
        <f t="shared" si="22"/>
        <v>#REF!</v>
      </c>
      <c r="H89" s="39"/>
      <c r="I89" s="39"/>
      <c r="J89" s="39"/>
      <c r="K89" s="39"/>
      <c r="L89" s="39"/>
      <c r="M89" s="39"/>
      <c r="N89" s="39"/>
      <c r="O89" s="39"/>
    </row>
    <row r="90" spans="1:15" s="10" customFormat="1" ht="24" customHeight="1">
      <c r="A90" s="35"/>
      <c r="B90" s="7" t="s">
        <v>86</v>
      </c>
      <c r="C90" s="31" t="e">
        <f>'[1]2015 последний'!$V$137</f>
        <v>#REF!</v>
      </c>
      <c r="D90" s="14">
        <v>0</v>
      </c>
      <c r="E90" s="20" t="e">
        <f t="shared" si="21"/>
        <v>#REF!</v>
      </c>
      <c r="F90" s="20" t="e">
        <f>C90*'[2]расчет субсидии лес на 2015 нов'!$J$16</f>
        <v>#REF!</v>
      </c>
      <c r="G90" s="8" t="e">
        <f t="shared" si="22"/>
        <v>#REF!</v>
      </c>
      <c r="H90" s="39"/>
      <c r="I90" s="39"/>
      <c r="J90" s="39"/>
      <c r="K90" s="39"/>
      <c r="L90" s="39"/>
      <c r="M90" s="39"/>
      <c r="N90" s="39"/>
      <c r="O90" s="39"/>
    </row>
    <row r="91" spans="1:15" s="10" customFormat="1" ht="36.75" customHeight="1">
      <c r="A91" s="35"/>
      <c r="B91" s="7" t="s">
        <v>79</v>
      </c>
      <c r="C91" s="31" t="e">
        <f>'[1]2015 последний'!$V$138</f>
        <v>#REF!</v>
      </c>
      <c r="D91" s="14">
        <v>0</v>
      </c>
      <c r="E91" s="20" t="e">
        <f t="shared" si="21"/>
        <v>#REF!</v>
      </c>
      <c r="F91" s="20" t="e">
        <f>C91*'[2]расчет субсидии лес на 2015 нов'!$J$16</f>
        <v>#REF!</v>
      </c>
      <c r="G91" s="20" t="e">
        <f t="shared" si="22"/>
        <v>#REF!</v>
      </c>
      <c r="H91" s="39"/>
      <c r="I91" s="39"/>
      <c r="J91" s="39"/>
      <c r="K91" s="39"/>
      <c r="L91" s="39"/>
      <c r="M91" s="39"/>
      <c r="N91" s="39"/>
      <c r="O91" s="39"/>
    </row>
    <row r="92" spans="1:15" s="10" customFormat="1" ht="15.75" customHeight="1">
      <c r="A92" s="35"/>
      <c r="B92" s="7" t="s">
        <v>80</v>
      </c>
      <c r="C92" s="31" t="e">
        <f>'[1]2015 последний'!$V$139</f>
        <v>#REF!</v>
      </c>
      <c r="D92" s="14">
        <v>0</v>
      </c>
      <c r="E92" s="20" t="e">
        <f t="shared" si="21"/>
        <v>#REF!</v>
      </c>
      <c r="F92" s="20" t="e">
        <f>C92*'[2]расчет субсидии лес на 2015 нов'!$J$16</f>
        <v>#REF!</v>
      </c>
      <c r="G92" s="8" t="e">
        <f t="shared" si="22"/>
        <v>#REF!</v>
      </c>
      <c r="H92" s="39"/>
      <c r="I92" s="39"/>
      <c r="J92" s="39"/>
      <c r="K92" s="39"/>
      <c r="L92" s="39"/>
      <c r="M92" s="39"/>
      <c r="N92" s="39"/>
      <c r="O92" s="39"/>
    </row>
    <row r="93" spans="1:15" s="10" customFormat="1" ht="14.1" customHeight="1">
      <c r="A93" s="6"/>
      <c r="B93" s="101"/>
      <c r="C93" s="16" t="e">
        <f>SUM(C87:C92)</f>
        <v>#REF!</v>
      </c>
      <c r="D93" s="14">
        <f>SUM(D87:D92)</f>
        <v>0</v>
      </c>
      <c r="E93" s="114" t="e">
        <f>SUM(E87:E92)</f>
        <v>#REF!</v>
      </c>
      <c r="F93" s="114" t="e">
        <f>SUM(F87:F92)</f>
        <v>#REF!</v>
      </c>
      <c r="G93" s="114" t="e">
        <f>SUM(G87:G92)</f>
        <v>#REF!</v>
      </c>
      <c r="H93" s="39"/>
      <c r="I93" s="39"/>
      <c r="J93" s="39"/>
      <c r="K93" s="39"/>
      <c r="L93" s="39"/>
      <c r="M93" s="39"/>
      <c r="N93" s="39"/>
      <c r="O93" s="39"/>
    </row>
    <row r="94" spans="1:15" s="10" customFormat="1" ht="14.1" customHeight="1">
      <c r="A94" s="6"/>
      <c r="B94" s="102" t="s">
        <v>87</v>
      </c>
      <c r="C94" s="16"/>
      <c r="D94" s="14"/>
      <c r="E94" s="14"/>
      <c r="F94" s="16"/>
      <c r="G94" s="9"/>
      <c r="H94" s="39"/>
      <c r="I94" s="39"/>
      <c r="J94" s="39"/>
      <c r="K94" s="39"/>
      <c r="L94" s="39"/>
      <c r="M94" s="39"/>
      <c r="N94" s="39"/>
      <c r="O94" s="39"/>
    </row>
    <row r="95" spans="1:15" s="10" customFormat="1" ht="23.25" customHeight="1">
      <c r="A95" s="35"/>
      <c r="B95" s="7" t="s">
        <v>88</v>
      </c>
      <c r="C95" s="103" t="e">
        <f>'[1]2015 последний'!$V$127</f>
        <v>#REF!</v>
      </c>
      <c r="D95" s="14">
        <v>0</v>
      </c>
      <c r="E95" s="20" t="e">
        <f t="shared" ref="E95:E98" si="23">C95+D95</f>
        <v>#REF!</v>
      </c>
      <c r="F95" s="20" t="e">
        <f>C95*'[2]расчет субсидии лес на 2015 нов'!$J$16</f>
        <v>#REF!</v>
      </c>
      <c r="G95" s="8" t="e">
        <f>F95+C95+D95</f>
        <v>#REF!</v>
      </c>
      <c r="H95" s="39"/>
      <c r="I95" s="39"/>
      <c r="J95" s="39"/>
      <c r="K95" s="39"/>
      <c r="L95" s="39"/>
      <c r="M95" s="39"/>
      <c r="N95" s="39"/>
      <c r="O95" s="39"/>
    </row>
    <row r="96" spans="1:15" s="10" customFormat="1" ht="12" customHeight="1">
      <c r="A96" s="35"/>
      <c r="B96" s="7" t="s">
        <v>83</v>
      </c>
      <c r="C96" s="103" t="e">
        <f>'[1]2015 последний'!$V$128</f>
        <v>#REF!</v>
      </c>
      <c r="D96" s="14">
        <v>0</v>
      </c>
      <c r="E96" s="20" t="e">
        <f t="shared" si="23"/>
        <v>#REF!</v>
      </c>
      <c r="F96" s="20" t="e">
        <f>C96*'[2]расчет субсидии лес на 2015 нов'!$J$16</f>
        <v>#REF!</v>
      </c>
      <c r="G96" s="8" t="e">
        <f>F96+C96+D96</f>
        <v>#REF!</v>
      </c>
      <c r="H96" s="39"/>
      <c r="I96" s="39"/>
      <c r="J96" s="39"/>
      <c r="K96" s="39"/>
      <c r="L96" s="39"/>
      <c r="M96" s="39"/>
      <c r="N96" s="39"/>
      <c r="O96" s="39"/>
    </row>
    <row r="97" spans="1:16" s="10" customFormat="1" ht="25.5" customHeight="1">
      <c r="A97" s="24"/>
      <c r="B97" s="28" t="s">
        <v>89</v>
      </c>
      <c r="C97" s="104" t="e">
        <f>'[1]2015 последний'!$V$129</f>
        <v>#REF!</v>
      </c>
      <c r="D97" s="30">
        <v>0</v>
      </c>
      <c r="E97" s="20" t="e">
        <f t="shared" si="23"/>
        <v>#REF!</v>
      </c>
      <c r="F97" s="20" t="e">
        <f>C97*'[2]расчет субсидии лес на 2015 нов'!$J$16</f>
        <v>#REF!</v>
      </c>
      <c r="G97" s="8" t="e">
        <f>F97+C97+D97</f>
        <v>#REF!</v>
      </c>
      <c r="H97" s="39"/>
      <c r="I97" s="39"/>
      <c r="J97" s="39"/>
      <c r="K97" s="39"/>
      <c r="L97" s="39"/>
      <c r="M97" s="39"/>
      <c r="N97" s="39"/>
      <c r="O97" s="39"/>
    </row>
    <row r="98" spans="1:16" s="10" customFormat="1" ht="14.25" customHeight="1">
      <c r="A98" s="24"/>
      <c r="B98" s="7" t="s">
        <v>80</v>
      </c>
      <c r="C98" s="104" t="e">
        <f>'[1]2015 последний'!$V$130</f>
        <v>#REF!</v>
      </c>
      <c r="D98" s="30">
        <v>0</v>
      </c>
      <c r="E98" s="20" t="e">
        <f t="shared" si="23"/>
        <v>#REF!</v>
      </c>
      <c r="F98" s="20" t="e">
        <f>C98*'[2]расчет субсидии лес на 2015 нов'!$J$16</f>
        <v>#REF!</v>
      </c>
      <c r="G98" s="8" t="e">
        <f>F98+C98+D98</f>
        <v>#REF!</v>
      </c>
      <c r="H98" s="39"/>
      <c r="I98" s="39"/>
      <c r="J98" s="39"/>
      <c r="K98" s="39"/>
      <c r="L98" s="39"/>
      <c r="M98" s="39"/>
      <c r="N98" s="39"/>
      <c r="O98" s="39"/>
    </row>
    <row r="99" spans="1:16" s="106" customFormat="1" ht="15.75" customHeight="1">
      <c r="A99" s="6"/>
      <c r="B99" s="27"/>
      <c r="C99" s="16" t="e">
        <f>SUM(C95:C98)</f>
        <v>#REF!</v>
      </c>
      <c r="D99" s="14">
        <v>0</v>
      </c>
      <c r="E99" s="114" t="e">
        <f>SUM(E95:E98)</f>
        <v>#REF!</v>
      </c>
      <c r="F99" s="114" t="e">
        <f>SUM(F95:F98)</f>
        <v>#REF!</v>
      </c>
      <c r="G99" s="115" t="e">
        <f>SUM(G95:G98)</f>
        <v>#REF!</v>
      </c>
      <c r="H99" s="39"/>
      <c r="I99" s="39"/>
      <c r="J99" s="39"/>
      <c r="K99" s="39"/>
      <c r="L99" s="39"/>
      <c r="M99" s="39"/>
      <c r="N99" s="39"/>
      <c r="O99" s="39"/>
      <c r="P99" s="105"/>
    </row>
    <row r="100" spans="1:16" s="75" customFormat="1" ht="14.1" customHeight="1">
      <c r="A100" s="33" t="s">
        <v>90</v>
      </c>
      <c r="B100" s="107" t="s">
        <v>91</v>
      </c>
      <c r="C100" s="108"/>
      <c r="D100" s="108"/>
      <c r="E100" s="108"/>
      <c r="F100" s="109"/>
      <c r="G100" s="110"/>
      <c r="H100" s="74"/>
      <c r="I100" s="74"/>
      <c r="J100" s="74"/>
      <c r="K100" s="74"/>
      <c r="L100" s="74"/>
      <c r="M100" s="74"/>
      <c r="N100" s="74"/>
      <c r="O100" s="74"/>
    </row>
    <row r="101" spans="1:16" s="10" customFormat="1" ht="36.75" customHeight="1">
      <c r="A101" s="35"/>
      <c r="B101" s="7" t="s">
        <v>92</v>
      </c>
      <c r="C101" s="31" t="e">
        <f>'[1]2015 последний'!$V$144</f>
        <v>#REF!</v>
      </c>
      <c r="D101" s="14">
        <v>0</v>
      </c>
      <c r="E101" s="20" t="e">
        <f t="shared" ref="E101:E104" si="24">C101+D101</f>
        <v>#REF!</v>
      </c>
      <c r="F101" s="20" t="e">
        <f>C101*'[2]расчет субсидии лес на 2015 нов'!$J$16</f>
        <v>#REF!</v>
      </c>
      <c r="G101" s="20" t="e">
        <f>C101+D101+F101</f>
        <v>#REF!</v>
      </c>
      <c r="H101" s="39"/>
      <c r="I101" s="39"/>
      <c r="J101" s="39"/>
      <c r="K101" s="39"/>
      <c r="L101" s="39"/>
      <c r="M101" s="39"/>
      <c r="N101" s="39"/>
      <c r="O101" s="39"/>
    </row>
    <row r="102" spans="1:16" s="10" customFormat="1" ht="25.5" customHeight="1">
      <c r="A102" s="35"/>
      <c r="B102" s="7" t="s">
        <v>93</v>
      </c>
      <c r="C102" s="31" t="e">
        <f>'[1]2015 последний'!$V$145</f>
        <v>#REF!</v>
      </c>
      <c r="D102" s="14">
        <v>0</v>
      </c>
      <c r="E102" s="20" t="e">
        <f t="shared" si="24"/>
        <v>#REF!</v>
      </c>
      <c r="F102" s="20" t="e">
        <f>C102*'[2]расчет субсидии лес на 2015 нов'!$J$16</f>
        <v>#REF!</v>
      </c>
      <c r="G102" s="8" t="e">
        <f>C102+D102+F102</f>
        <v>#REF!</v>
      </c>
      <c r="H102" s="39"/>
      <c r="I102" s="39"/>
      <c r="J102" s="39"/>
      <c r="K102" s="39"/>
      <c r="L102" s="39"/>
      <c r="M102" s="39"/>
      <c r="N102" s="39"/>
      <c r="O102" s="39"/>
    </row>
    <row r="103" spans="1:16" s="10" customFormat="1" ht="23.25" customHeight="1">
      <c r="A103" s="35"/>
      <c r="B103" s="7" t="s">
        <v>94</v>
      </c>
      <c r="C103" s="31" t="e">
        <f>'[1]2015 последний'!$V$146</f>
        <v>#REF!</v>
      </c>
      <c r="D103" s="14">
        <v>0</v>
      </c>
      <c r="E103" s="20" t="e">
        <f t="shared" si="24"/>
        <v>#REF!</v>
      </c>
      <c r="F103" s="20" t="e">
        <f>C103*'[2]расчет субсидии лес на 2015 нов'!$J$16</f>
        <v>#REF!</v>
      </c>
      <c r="G103" s="8" t="e">
        <f>C103+D103+F103</f>
        <v>#REF!</v>
      </c>
      <c r="H103" s="39"/>
      <c r="I103" s="39"/>
      <c r="J103" s="39"/>
      <c r="K103" s="39"/>
      <c r="L103" s="39"/>
      <c r="M103" s="39"/>
      <c r="N103" s="39"/>
      <c r="O103" s="39"/>
    </row>
    <row r="104" spans="1:16" s="10" customFormat="1" ht="13.5" customHeight="1">
      <c r="A104" s="35"/>
      <c r="B104" s="111" t="s">
        <v>95</v>
      </c>
      <c r="C104" s="31" t="e">
        <f>'[1]2015 последний'!$V$147</f>
        <v>#REF!</v>
      </c>
      <c r="D104" s="14">
        <f>D103</f>
        <v>0</v>
      </c>
      <c r="E104" s="20" t="e">
        <f t="shared" si="24"/>
        <v>#REF!</v>
      </c>
      <c r="F104" s="20" t="e">
        <f>C104*'[2]расчет субсидии лес на 2015 нов'!$J$16</f>
        <v>#REF!</v>
      </c>
      <c r="G104" s="8" t="e">
        <f>C104+D104+F104</f>
        <v>#REF!</v>
      </c>
      <c r="H104" s="39"/>
      <c r="I104" s="39"/>
      <c r="J104" s="39"/>
      <c r="K104" s="39"/>
      <c r="L104" s="39"/>
      <c r="M104" s="39"/>
      <c r="N104" s="39"/>
      <c r="O104" s="39"/>
    </row>
    <row r="105" spans="1:16" s="10" customFormat="1" ht="14.1" customHeight="1">
      <c r="A105" s="6"/>
      <c r="B105" s="27"/>
      <c r="C105" s="16" t="e">
        <f>SUM(C101:C104)</f>
        <v>#REF!</v>
      </c>
      <c r="D105" s="14">
        <f t="shared" ref="D105" si="25">SUM(D101:D103)</f>
        <v>0</v>
      </c>
      <c r="E105" s="114" t="e">
        <f>SUM(E101:E104)</f>
        <v>#REF!</v>
      </c>
      <c r="F105" s="114" t="e">
        <f>F101+F102+F103+F104</f>
        <v>#REF!</v>
      </c>
      <c r="G105" s="115" t="e">
        <f>G101+G102+G103+G104</f>
        <v>#REF!</v>
      </c>
      <c r="H105" s="39"/>
      <c r="I105" s="39"/>
      <c r="J105" s="39"/>
      <c r="K105" s="39"/>
      <c r="L105" s="39"/>
      <c r="M105" s="39"/>
      <c r="N105" s="39"/>
      <c r="O105" s="39"/>
    </row>
    <row r="106" spans="1:16" s="75" customFormat="1" ht="14.1" customHeight="1">
      <c r="A106" s="132" t="s">
        <v>96</v>
      </c>
      <c r="B106" s="112" t="s">
        <v>97</v>
      </c>
      <c r="C106" s="113"/>
      <c r="D106" s="79"/>
      <c r="E106" s="79"/>
      <c r="F106" s="114"/>
      <c r="G106" s="115"/>
      <c r="H106" s="74"/>
      <c r="I106" s="74"/>
      <c r="J106" s="74"/>
      <c r="K106" s="74"/>
      <c r="L106" s="74"/>
      <c r="M106" s="74"/>
      <c r="N106" s="74"/>
      <c r="O106" s="74"/>
    </row>
    <row r="107" spans="1:16" s="10" customFormat="1" ht="25.5" customHeight="1">
      <c r="A107" s="35"/>
      <c r="B107" s="7" t="s">
        <v>98</v>
      </c>
      <c r="C107" s="31" t="e">
        <f>'[1]2015 последний'!$V$150</f>
        <v>#REF!</v>
      </c>
      <c r="D107" s="14">
        <v>0</v>
      </c>
      <c r="E107" s="20" t="e">
        <f t="shared" ref="E107" si="26">C107+D107</f>
        <v>#REF!</v>
      </c>
      <c r="F107" s="20" t="e">
        <f>C107*'[2]расчет субсидии лес на 2015 нов'!$J$16</f>
        <v>#REF!</v>
      </c>
      <c r="G107" s="8" t="e">
        <f>C107+D107+F107</f>
        <v>#REF!</v>
      </c>
      <c r="H107" s="39"/>
      <c r="I107" s="39"/>
      <c r="J107" s="39"/>
      <c r="K107" s="39"/>
      <c r="L107" s="39"/>
      <c r="M107" s="39"/>
      <c r="N107" s="39"/>
      <c r="O107" s="39"/>
    </row>
    <row r="108" spans="1:16" s="75" customFormat="1" ht="14.1" customHeight="1">
      <c r="A108" s="132" t="s">
        <v>99</v>
      </c>
      <c r="B108" s="112" t="s">
        <v>100</v>
      </c>
      <c r="C108" s="113"/>
      <c r="D108" s="79"/>
      <c r="E108" s="79"/>
      <c r="F108" s="114"/>
      <c r="G108" s="115"/>
      <c r="H108" s="74"/>
      <c r="I108" s="74"/>
      <c r="J108" s="74"/>
      <c r="K108" s="74"/>
      <c r="L108" s="74"/>
      <c r="M108" s="74"/>
      <c r="N108" s="74"/>
      <c r="O108" s="74"/>
    </row>
    <row r="109" spans="1:16" s="75" customFormat="1" ht="14.1" customHeight="1">
      <c r="A109" s="132" t="s">
        <v>101</v>
      </c>
      <c r="B109" s="112" t="s">
        <v>102</v>
      </c>
      <c r="C109" s="113"/>
      <c r="D109" s="79"/>
      <c r="E109" s="116"/>
      <c r="F109" s="117"/>
      <c r="G109" s="80"/>
      <c r="H109" s="74"/>
      <c r="I109" s="74"/>
      <c r="J109" s="74"/>
      <c r="K109" s="74"/>
      <c r="L109" s="74"/>
      <c r="M109" s="74"/>
      <c r="N109" s="74"/>
      <c r="O109" s="74"/>
    </row>
    <row r="110" spans="1:16" s="75" customFormat="1" ht="26.25" customHeight="1">
      <c r="A110" s="132"/>
      <c r="B110" s="7" t="s">
        <v>103</v>
      </c>
      <c r="C110" s="31" t="e">
        <f>'[1]2015 последний'!$V$154</f>
        <v>#REF!</v>
      </c>
      <c r="D110" s="31">
        <v>0</v>
      </c>
      <c r="E110" s="20" t="e">
        <f t="shared" ref="E110:E118" si="27">C110+D110</f>
        <v>#REF!</v>
      </c>
      <c r="F110" s="20" t="e">
        <f>C110*'[2]расчет субсидии лес на 2015 нов'!$J$16</f>
        <v>#REF!</v>
      </c>
      <c r="G110" s="12" t="e">
        <f t="shared" ref="G110:G118" si="28">F110+C110+D110</f>
        <v>#REF!</v>
      </c>
      <c r="H110" s="74"/>
      <c r="I110" s="74"/>
      <c r="J110" s="74"/>
      <c r="K110" s="74"/>
      <c r="L110" s="74"/>
      <c r="M110" s="74"/>
      <c r="N110" s="74"/>
      <c r="O110" s="74"/>
    </row>
    <row r="111" spans="1:16" s="75" customFormat="1" ht="12.75" customHeight="1">
      <c r="A111" s="132"/>
      <c r="B111" s="7" t="s">
        <v>104</v>
      </c>
      <c r="C111" s="31" t="e">
        <f>'[1]2015 последний'!$V$155</f>
        <v>#REF!</v>
      </c>
      <c r="D111" s="31">
        <v>0</v>
      </c>
      <c r="E111" s="20" t="e">
        <f t="shared" si="27"/>
        <v>#REF!</v>
      </c>
      <c r="F111" s="20" t="e">
        <f>C111*'[2]расчет субсидии лес на 2015 нов'!$J$16</f>
        <v>#REF!</v>
      </c>
      <c r="G111" s="12" t="e">
        <f t="shared" si="28"/>
        <v>#REF!</v>
      </c>
      <c r="H111" s="74"/>
      <c r="I111" s="74"/>
      <c r="J111" s="74"/>
      <c r="K111" s="74"/>
      <c r="L111" s="74"/>
      <c r="M111" s="74"/>
      <c r="N111" s="74"/>
      <c r="O111" s="74"/>
    </row>
    <row r="112" spans="1:16" s="75" customFormat="1" ht="11.25" customHeight="1">
      <c r="A112" s="132"/>
      <c r="B112" s="7" t="s">
        <v>105</v>
      </c>
      <c r="C112" s="31" t="e">
        <f>'[1]2015 последний'!$V$156</f>
        <v>#REF!</v>
      </c>
      <c r="D112" s="31">
        <v>0</v>
      </c>
      <c r="E112" s="20" t="e">
        <f t="shared" si="27"/>
        <v>#REF!</v>
      </c>
      <c r="F112" s="20" t="e">
        <f>C112*'[2]расчет субсидии лес на 2015 нов'!$J$16</f>
        <v>#REF!</v>
      </c>
      <c r="G112" s="12" t="e">
        <f t="shared" si="28"/>
        <v>#REF!</v>
      </c>
      <c r="H112" s="74"/>
      <c r="I112" s="74"/>
      <c r="J112" s="74"/>
      <c r="K112" s="74"/>
      <c r="L112" s="74"/>
      <c r="M112" s="74"/>
      <c r="N112" s="74"/>
      <c r="O112" s="74"/>
    </row>
    <row r="113" spans="1:15" s="10" customFormat="1" ht="12" customHeight="1">
      <c r="A113" s="35"/>
      <c r="B113" s="7" t="s">
        <v>106</v>
      </c>
      <c r="C113" s="31">
        <v>0</v>
      </c>
      <c r="D113" s="14">
        <v>0</v>
      </c>
      <c r="E113" s="20">
        <f t="shared" si="27"/>
        <v>0</v>
      </c>
      <c r="F113" s="20">
        <f>C113*'[2]расчет субсидии лес на 2015 нов'!$J$16</f>
        <v>0</v>
      </c>
      <c r="G113" s="12">
        <f t="shared" si="28"/>
        <v>0</v>
      </c>
      <c r="H113" s="39"/>
      <c r="I113" s="39"/>
      <c r="J113" s="39"/>
      <c r="K113" s="39"/>
      <c r="L113" s="39"/>
      <c r="M113" s="39"/>
      <c r="N113" s="39"/>
      <c r="O113" s="39"/>
    </row>
    <row r="114" spans="1:15" s="10" customFormat="1" ht="12.75" customHeight="1">
      <c r="A114" s="35"/>
      <c r="B114" s="7" t="s">
        <v>107</v>
      </c>
      <c r="C114" s="31" t="e">
        <f>'[1]2015 последний'!$V$158</f>
        <v>#REF!</v>
      </c>
      <c r="D114" s="14">
        <v>0</v>
      </c>
      <c r="E114" s="20" t="e">
        <f t="shared" si="27"/>
        <v>#REF!</v>
      </c>
      <c r="F114" s="20" t="e">
        <f>C114*'[2]расчет субсидии лес на 2015 нов'!$J$16</f>
        <v>#REF!</v>
      </c>
      <c r="G114" s="12" t="e">
        <f t="shared" si="28"/>
        <v>#REF!</v>
      </c>
      <c r="H114" s="39"/>
      <c r="I114" s="39"/>
      <c r="J114" s="39"/>
      <c r="K114" s="39"/>
      <c r="L114" s="39"/>
      <c r="M114" s="39"/>
      <c r="N114" s="39"/>
      <c r="O114" s="39"/>
    </row>
    <row r="115" spans="1:15" s="10" customFormat="1" ht="13.5" customHeight="1">
      <c r="A115" s="35"/>
      <c r="B115" s="7" t="s">
        <v>104</v>
      </c>
      <c r="C115" s="31" t="e">
        <f>'[1]2015 последний'!$V$159</f>
        <v>#REF!</v>
      </c>
      <c r="D115" s="14">
        <v>0</v>
      </c>
      <c r="E115" s="20" t="e">
        <f t="shared" si="27"/>
        <v>#REF!</v>
      </c>
      <c r="F115" s="20" t="e">
        <f>C115*'[2]расчет субсидии лес на 2015 нов'!$J$16</f>
        <v>#REF!</v>
      </c>
      <c r="G115" s="20" t="e">
        <f t="shared" si="28"/>
        <v>#REF!</v>
      </c>
      <c r="H115" s="39"/>
      <c r="I115" s="39"/>
      <c r="J115" s="39"/>
      <c r="K115" s="39"/>
      <c r="L115" s="39"/>
      <c r="M115" s="39"/>
      <c r="N115" s="39"/>
      <c r="O115" s="39"/>
    </row>
    <row r="116" spans="1:15" s="10" customFormat="1" ht="12.75" customHeight="1">
      <c r="A116" s="35"/>
      <c r="B116" s="7" t="s">
        <v>108</v>
      </c>
      <c r="C116" s="31" t="e">
        <f>'[1]2015 последний'!$V$160</f>
        <v>#REF!</v>
      </c>
      <c r="D116" s="14">
        <v>0</v>
      </c>
      <c r="E116" s="20" t="e">
        <f t="shared" si="27"/>
        <v>#REF!</v>
      </c>
      <c r="F116" s="20" t="e">
        <f>C116*'[2]расчет субсидии лес на 2015 нов'!$J$16</f>
        <v>#REF!</v>
      </c>
      <c r="G116" s="20" t="e">
        <f t="shared" si="28"/>
        <v>#REF!</v>
      </c>
      <c r="H116" s="39"/>
      <c r="I116" s="39"/>
      <c r="J116" s="39"/>
      <c r="K116" s="39"/>
      <c r="L116" s="39"/>
      <c r="M116" s="39"/>
      <c r="N116" s="39"/>
      <c r="O116" s="39"/>
    </row>
    <row r="117" spans="1:15" s="10" customFormat="1" ht="25.5" customHeight="1">
      <c r="A117" s="35"/>
      <c r="B117" s="7" t="s">
        <v>109</v>
      </c>
      <c r="C117" s="31" t="e">
        <f>'[1]2015 последний'!$V$161</f>
        <v>#REF!</v>
      </c>
      <c r="D117" s="14">
        <v>0</v>
      </c>
      <c r="E117" s="20" t="e">
        <f t="shared" si="27"/>
        <v>#REF!</v>
      </c>
      <c r="F117" s="20" t="e">
        <f>C117*'[2]расчет субсидии лес на 2015 нов'!$J$16</f>
        <v>#REF!</v>
      </c>
      <c r="G117" s="20" t="e">
        <f t="shared" si="28"/>
        <v>#REF!</v>
      </c>
      <c r="H117" s="39"/>
      <c r="I117" s="39"/>
      <c r="J117" s="39"/>
      <c r="K117" s="39"/>
      <c r="L117" s="39"/>
      <c r="M117" s="39"/>
      <c r="N117" s="39"/>
      <c r="O117" s="39"/>
    </row>
    <row r="118" spans="1:15" s="10" customFormat="1" ht="25.5" customHeight="1">
      <c r="A118" s="35"/>
      <c r="B118" s="7" t="s">
        <v>110</v>
      </c>
      <c r="C118" s="31" t="e">
        <f>'[1]2015 последний'!$V$162</f>
        <v>#REF!</v>
      </c>
      <c r="D118" s="14">
        <v>0</v>
      </c>
      <c r="E118" s="20" t="e">
        <f t="shared" si="27"/>
        <v>#REF!</v>
      </c>
      <c r="F118" s="20" t="e">
        <f>C118*'[2]расчет субсидии лес на 2015 нов'!$J$16</f>
        <v>#REF!</v>
      </c>
      <c r="G118" s="20" t="e">
        <f t="shared" si="28"/>
        <v>#REF!</v>
      </c>
      <c r="H118" s="39"/>
      <c r="I118" s="39"/>
      <c r="J118" s="39"/>
      <c r="K118" s="39"/>
      <c r="L118" s="39"/>
      <c r="M118" s="39"/>
      <c r="N118" s="39"/>
      <c r="O118" s="39"/>
    </row>
    <row r="119" spans="1:15" s="10" customFormat="1" ht="14.1" customHeight="1">
      <c r="A119" s="6"/>
      <c r="B119" s="27"/>
      <c r="C119" s="16" t="e">
        <f>SUM(C110:C118)</f>
        <v>#REF!</v>
      </c>
      <c r="D119" s="14">
        <f t="shared" ref="D119" si="29">SUM(D113:D118)</f>
        <v>0</v>
      </c>
      <c r="E119" s="114" t="e">
        <f>SUM(E110:E118)</f>
        <v>#REF!</v>
      </c>
      <c r="F119" s="114" t="e">
        <f>F110+F111+F112+F113+F114+F115+F116+F117+F118</f>
        <v>#REF!</v>
      </c>
      <c r="G119" s="115" t="e">
        <f>SUM(G113:G118)+G110+G111+G112</f>
        <v>#REF!</v>
      </c>
      <c r="H119" s="39"/>
      <c r="I119" s="39"/>
      <c r="J119" s="39"/>
      <c r="K119" s="39"/>
      <c r="L119" s="39"/>
      <c r="M119" s="39"/>
      <c r="N119" s="39"/>
      <c r="O119" s="39"/>
    </row>
    <row r="120" spans="1:15" s="75" customFormat="1" ht="14.1" customHeight="1">
      <c r="A120" s="132" t="s">
        <v>111</v>
      </c>
      <c r="B120" s="112" t="s">
        <v>100</v>
      </c>
      <c r="C120" s="113"/>
      <c r="D120" s="79"/>
      <c r="E120" s="79"/>
      <c r="F120" s="114"/>
      <c r="G120" s="115"/>
      <c r="H120" s="74"/>
      <c r="I120" s="74"/>
      <c r="J120" s="74"/>
      <c r="K120" s="74"/>
      <c r="L120" s="74"/>
      <c r="M120" s="74"/>
      <c r="N120" s="74"/>
      <c r="O120" s="74"/>
    </row>
    <row r="121" spans="1:15" s="10" customFormat="1" ht="26.25" customHeight="1">
      <c r="A121" s="35"/>
      <c r="B121" s="7" t="s">
        <v>103</v>
      </c>
      <c r="C121" s="31" t="e">
        <f>'[1]2015 последний'!$V$165</f>
        <v>#REF!</v>
      </c>
      <c r="D121" s="14">
        <v>0</v>
      </c>
      <c r="E121" s="20" t="e">
        <f t="shared" ref="E121:E132" si="30">C121+D121</f>
        <v>#REF!</v>
      </c>
      <c r="F121" s="20" t="e">
        <f>C121*'[2]расчет субсидии лес на 2015 нов'!$J$16</f>
        <v>#REF!</v>
      </c>
      <c r="G121" s="20" t="e">
        <f t="shared" ref="G121:G128" si="31">C121+F121+D121</f>
        <v>#REF!</v>
      </c>
      <c r="H121" s="39"/>
      <c r="I121" s="39"/>
      <c r="J121" s="39"/>
      <c r="K121" s="39"/>
      <c r="L121" s="39"/>
      <c r="M121" s="39"/>
      <c r="N121" s="39"/>
      <c r="O121" s="39"/>
    </row>
    <row r="122" spans="1:15" s="10" customFormat="1" ht="14.25" customHeight="1">
      <c r="A122" s="35"/>
      <c r="B122" s="7" t="s">
        <v>112</v>
      </c>
      <c r="C122" s="31" t="e">
        <f>'[1]2015 последний'!$V$166</f>
        <v>#REF!</v>
      </c>
      <c r="D122" s="14">
        <v>0</v>
      </c>
      <c r="E122" s="20" t="e">
        <f t="shared" si="30"/>
        <v>#REF!</v>
      </c>
      <c r="F122" s="20" t="e">
        <f>C122*'[2]расчет субсидии лес на 2015 нов'!$J$16</f>
        <v>#REF!</v>
      </c>
      <c r="G122" s="20" t="e">
        <f t="shared" si="31"/>
        <v>#REF!</v>
      </c>
      <c r="H122" s="39"/>
      <c r="I122" s="39"/>
      <c r="J122" s="39"/>
      <c r="K122" s="39"/>
      <c r="L122" s="39"/>
      <c r="M122" s="39"/>
      <c r="N122" s="39"/>
      <c r="O122" s="39"/>
    </row>
    <row r="123" spans="1:15" s="10" customFormat="1" ht="13.5" customHeight="1">
      <c r="A123" s="35"/>
      <c r="B123" s="7" t="s">
        <v>105</v>
      </c>
      <c r="C123" s="31" t="e">
        <f>'[1]2015 последний'!$V$167</f>
        <v>#REF!</v>
      </c>
      <c r="D123" s="14">
        <v>0</v>
      </c>
      <c r="E123" s="20" t="e">
        <f t="shared" si="30"/>
        <v>#REF!</v>
      </c>
      <c r="F123" s="20" t="e">
        <f>C123*'[2]расчет субсидии лес на 2015 нов'!$J$16</f>
        <v>#REF!</v>
      </c>
      <c r="G123" s="20" t="e">
        <f t="shared" si="31"/>
        <v>#REF!</v>
      </c>
      <c r="H123" s="39"/>
      <c r="I123" s="39"/>
      <c r="J123" s="39"/>
      <c r="K123" s="39"/>
      <c r="L123" s="39"/>
      <c r="M123" s="39"/>
      <c r="N123" s="39"/>
      <c r="O123" s="39"/>
    </row>
    <row r="124" spans="1:15" s="10" customFormat="1" ht="13.5" customHeight="1">
      <c r="A124" s="35"/>
      <c r="B124" s="7" t="s">
        <v>113</v>
      </c>
      <c r="C124" s="31">
        <v>0</v>
      </c>
      <c r="D124" s="14">
        <v>0</v>
      </c>
      <c r="E124" s="20">
        <f t="shared" si="30"/>
        <v>0</v>
      </c>
      <c r="F124" s="20">
        <f>C124*'[2]расчет субсидии лес на 2015 нов'!$J$16</f>
        <v>0</v>
      </c>
      <c r="G124" s="20">
        <f t="shared" si="31"/>
        <v>0</v>
      </c>
      <c r="H124" s="39"/>
      <c r="I124" s="39"/>
      <c r="J124" s="39"/>
      <c r="K124" s="39"/>
      <c r="L124" s="39"/>
      <c r="M124" s="39"/>
      <c r="N124" s="39"/>
      <c r="O124" s="39"/>
    </row>
    <row r="125" spans="1:15" s="10" customFormat="1" ht="13.5" customHeight="1">
      <c r="A125" s="35"/>
      <c r="B125" s="7" t="s">
        <v>114</v>
      </c>
      <c r="C125" s="31" t="e">
        <f>'[1]2015 последний'!$V$169</f>
        <v>#REF!</v>
      </c>
      <c r="D125" s="14">
        <v>0</v>
      </c>
      <c r="E125" s="20" t="e">
        <f t="shared" si="30"/>
        <v>#REF!</v>
      </c>
      <c r="F125" s="20" t="e">
        <f>C125*'[2]расчет субсидии лес на 2015 нов'!$J$16</f>
        <v>#REF!</v>
      </c>
      <c r="G125" s="20" t="e">
        <f t="shared" si="31"/>
        <v>#REF!</v>
      </c>
      <c r="H125" s="39"/>
      <c r="I125" s="39"/>
      <c r="J125" s="39"/>
      <c r="K125" s="39"/>
      <c r="L125" s="39"/>
      <c r="M125" s="39"/>
      <c r="N125" s="39"/>
      <c r="O125" s="39"/>
    </row>
    <row r="126" spans="1:15" s="10" customFormat="1" ht="14.25" customHeight="1">
      <c r="A126" s="35"/>
      <c r="B126" s="7" t="s">
        <v>112</v>
      </c>
      <c r="C126" s="31" t="e">
        <f>'[1]2015 последний'!$V$170</f>
        <v>#REF!</v>
      </c>
      <c r="D126" s="14">
        <v>0</v>
      </c>
      <c r="E126" s="20" t="e">
        <f t="shared" si="30"/>
        <v>#REF!</v>
      </c>
      <c r="F126" s="20" t="e">
        <f>C126*'[2]расчет субсидии лес на 2015 нов'!$J$16</f>
        <v>#REF!</v>
      </c>
      <c r="G126" s="20" t="e">
        <f t="shared" si="31"/>
        <v>#REF!</v>
      </c>
      <c r="H126" s="39"/>
      <c r="I126" s="39"/>
      <c r="J126" s="39"/>
      <c r="K126" s="39"/>
      <c r="L126" s="39"/>
      <c r="M126" s="39"/>
      <c r="N126" s="39"/>
      <c r="O126" s="39"/>
    </row>
    <row r="127" spans="1:15" s="10" customFormat="1" ht="13.5" customHeight="1">
      <c r="A127" s="35"/>
      <c r="B127" s="7" t="s">
        <v>115</v>
      </c>
      <c r="C127" s="31" t="e">
        <f>'[1]2015 последний'!$V$171</f>
        <v>#REF!</v>
      </c>
      <c r="D127" s="14">
        <v>0</v>
      </c>
      <c r="E127" s="20" t="e">
        <f t="shared" si="30"/>
        <v>#REF!</v>
      </c>
      <c r="F127" s="20" t="e">
        <f>C127*'[2]расчет субсидии лес на 2015 нов'!$J$16</f>
        <v>#REF!</v>
      </c>
      <c r="G127" s="20" t="e">
        <f t="shared" si="31"/>
        <v>#REF!</v>
      </c>
      <c r="H127" s="39"/>
      <c r="I127" s="39"/>
      <c r="J127" s="39"/>
      <c r="K127" s="39"/>
      <c r="L127" s="39"/>
      <c r="M127" s="39"/>
      <c r="N127" s="39"/>
      <c r="O127" s="39"/>
    </row>
    <row r="128" spans="1:15" s="10" customFormat="1" ht="13.5" customHeight="1">
      <c r="A128" s="35"/>
      <c r="B128" s="7" t="s">
        <v>116</v>
      </c>
      <c r="C128" s="31" t="e">
        <f>'[1]2015 последний'!$V$172+'[1]2015 последний'!$V$173+'[1]2015 последний'!$V$174</f>
        <v>#REF!</v>
      </c>
      <c r="D128" s="14">
        <v>0</v>
      </c>
      <c r="E128" s="20" t="e">
        <f t="shared" si="30"/>
        <v>#REF!</v>
      </c>
      <c r="F128" s="20" t="e">
        <f>C128*'[2]расчет субсидии лес на 2015 нов'!$J$16</f>
        <v>#REF!</v>
      </c>
      <c r="G128" s="20" t="e">
        <f t="shared" si="31"/>
        <v>#REF!</v>
      </c>
      <c r="H128" s="39"/>
      <c r="I128" s="39"/>
      <c r="J128" s="39"/>
      <c r="K128" s="39"/>
      <c r="L128" s="39"/>
      <c r="M128" s="39"/>
      <c r="N128" s="39"/>
      <c r="O128" s="39"/>
    </row>
    <row r="129" spans="1:15" s="10" customFormat="1" ht="14.1" customHeight="1">
      <c r="A129" s="35"/>
      <c r="B129" s="27"/>
      <c r="C129" s="31" t="e">
        <f>C121+C122+C123+C124+C125+C126+C127+C128</f>
        <v>#REF!</v>
      </c>
      <c r="D129" s="14">
        <v>0</v>
      </c>
      <c r="E129" s="117" t="e">
        <f t="shared" si="30"/>
        <v>#REF!</v>
      </c>
      <c r="F129" s="114" t="e">
        <f>F121+F122+F123+F124+F125+F126+F127+F128</f>
        <v>#REF!</v>
      </c>
      <c r="G129" s="115" t="e">
        <f>G128+G127+G126+G125+G124+G123+G122+G121</f>
        <v>#REF!</v>
      </c>
      <c r="H129" s="39"/>
      <c r="I129" s="39"/>
      <c r="J129" s="39"/>
      <c r="K129" s="39"/>
      <c r="L129" s="39"/>
      <c r="M129" s="39"/>
      <c r="N129" s="39"/>
      <c r="O129" s="39"/>
    </row>
    <row r="130" spans="1:15" s="75" customFormat="1" ht="14.1" customHeight="1">
      <c r="A130" s="132">
        <v>15</v>
      </c>
      <c r="B130" s="112" t="s">
        <v>117</v>
      </c>
      <c r="C130" s="113"/>
      <c r="D130" s="79"/>
      <c r="E130" s="20"/>
      <c r="F130" s="114"/>
      <c r="G130" s="115"/>
      <c r="H130" s="74"/>
      <c r="I130" s="74"/>
      <c r="J130" s="74"/>
      <c r="K130" s="74"/>
      <c r="L130" s="74"/>
      <c r="M130" s="74"/>
      <c r="N130" s="74"/>
      <c r="O130" s="74"/>
    </row>
    <row r="131" spans="1:15" s="75" customFormat="1" ht="14.1" customHeight="1">
      <c r="A131" s="132" t="s">
        <v>118</v>
      </c>
      <c r="B131" s="112" t="s">
        <v>119</v>
      </c>
      <c r="C131" s="113"/>
      <c r="D131" s="79"/>
      <c r="E131" s="20"/>
      <c r="F131" s="114"/>
      <c r="G131" s="115"/>
      <c r="H131" s="74"/>
      <c r="I131" s="74"/>
      <c r="J131" s="74"/>
      <c r="K131" s="74"/>
      <c r="L131" s="74"/>
      <c r="M131" s="74"/>
      <c r="N131" s="74"/>
      <c r="O131" s="74"/>
    </row>
    <row r="132" spans="1:15" s="10" customFormat="1" ht="26.25" customHeight="1">
      <c r="A132" s="35"/>
      <c r="B132" s="7" t="s">
        <v>120</v>
      </c>
      <c r="C132" s="31" t="e">
        <f>'[1]2015 последний'!$V$177</f>
        <v>#REF!</v>
      </c>
      <c r="D132" s="14">
        <v>0</v>
      </c>
      <c r="E132" s="20" t="e">
        <f t="shared" si="30"/>
        <v>#REF!</v>
      </c>
      <c r="F132" s="20" t="e">
        <f>C132*'[2]расчет субсидии лес на 2015 нов'!$J$16</f>
        <v>#REF!</v>
      </c>
      <c r="G132" s="8" t="e">
        <f>C132+D132+F132</f>
        <v>#REF!</v>
      </c>
      <c r="H132" s="39"/>
      <c r="I132" s="39"/>
      <c r="J132" s="39"/>
      <c r="K132" s="39"/>
      <c r="L132" s="39"/>
      <c r="M132" s="39"/>
      <c r="N132" s="39"/>
      <c r="O132" s="39"/>
    </row>
    <row r="133" spans="1:15" s="75" customFormat="1" ht="14.1" customHeight="1">
      <c r="A133" s="132" t="s">
        <v>121</v>
      </c>
      <c r="B133" s="112" t="s">
        <v>122</v>
      </c>
      <c r="C133" s="113"/>
      <c r="D133" s="79"/>
      <c r="E133" s="79"/>
      <c r="F133" s="16"/>
      <c r="G133" s="16"/>
      <c r="H133" s="74"/>
      <c r="I133" s="74"/>
      <c r="J133" s="74"/>
      <c r="K133" s="74"/>
      <c r="L133" s="74"/>
      <c r="M133" s="74"/>
      <c r="N133" s="74"/>
      <c r="O133" s="74"/>
    </row>
    <row r="134" spans="1:15" s="75" customFormat="1" ht="14.25" customHeight="1">
      <c r="A134" s="132"/>
      <c r="B134" s="7" t="s">
        <v>123</v>
      </c>
      <c r="C134" s="14" t="e">
        <f>'[1]2015 последний'!$V$180</f>
        <v>#REF!</v>
      </c>
      <c r="D134" s="14">
        <v>0</v>
      </c>
      <c r="E134" s="20" t="e">
        <f t="shared" ref="E134:E137" si="32">C134+D134</f>
        <v>#REF!</v>
      </c>
      <c r="F134" s="20" t="e">
        <f>C134*'[2]расчет субсидии лес на 2015 нов'!$J$16</f>
        <v>#REF!</v>
      </c>
      <c r="G134" s="20" t="e">
        <f>F134+C134+D134</f>
        <v>#REF!</v>
      </c>
      <c r="H134" s="74"/>
      <c r="I134" s="74"/>
      <c r="J134" s="74"/>
      <c r="K134" s="74"/>
      <c r="L134" s="74"/>
      <c r="M134" s="74"/>
      <c r="N134" s="74"/>
      <c r="O134" s="74"/>
    </row>
    <row r="135" spans="1:15" s="75" customFormat="1" ht="42" customHeight="1">
      <c r="A135" s="132"/>
      <c r="B135" s="7" t="s">
        <v>124</v>
      </c>
      <c r="C135" s="14" t="e">
        <f>'[1]2015 последний'!$V$181</f>
        <v>#REF!</v>
      </c>
      <c r="D135" s="14">
        <v>0</v>
      </c>
      <c r="E135" s="20" t="e">
        <f t="shared" si="32"/>
        <v>#REF!</v>
      </c>
      <c r="F135" s="20" t="e">
        <f>C135*'[2]расчет субсидии лес на 2015 нов'!$J$16</f>
        <v>#REF!</v>
      </c>
      <c r="G135" s="20" t="e">
        <f>F135+C135+D135</f>
        <v>#REF!</v>
      </c>
      <c r="H135" s="74"/>
      <c r="I135" s="74"/>
      <c r="J135" s="74"/>
      <c r="K135" s="74"/>
      <c r="L135" s="74"/>
      <c r="M135" s="74"/>
      <c r="N135" s="74"/>
      <c r="O135" s="74"/>
    </row>
    <row r="136" spans="1:15" s="10" customFormat="1" ht="40.5" customHeight="1">
      <c r="A136" s="35"/>
      <c r="B136" s="7" t="s">
        <v>125</v>
      </c>
      <c r="C136" s="14" t="e">
        <f>'[1]2015 последний'!$V$182</f>
        <v>#REF!</v>
      </c>
      <c r="D136" s="14">
        <v>0</v>
      </c>
      <c r="E136" s="20" t="e">
        <f t="shared" si="32"/>
        <v>#REF!</v>
      </c>
      <c r="F136" s="20" t="e">
        <f>C136*'[2]расчет субсидии лес на 2015 нов'!$J$16</f>
        <v>#REF!</v>
      </c>
      <c r="G136" s="20" t="e">
        <f>F136+C136+D136</f>
        <v>#REF!</v>
      </c>
      <c r="H136" s="39"/>
      <c r="I136" s="39"/>
      <c r="J136" s="39"/>
      <c r="K136" s="39"/>
      <c r="L136" s="39"/>
      <c r="M136" s="39"/>
      <c r="N136" s="39"/>
      <c r="O136" s="39"/>
    </row>
    <row r="137" spans="1:15" s="10" customFormat="1" ht="39" customHeight="1">
      <c r="A137" s="35"/>
      <c r="B137" s="7" t="s">
        <v>126</v>
      </c>
      <c r="C137" s="14" t="e">
        <f>'[1]2015 последний'!$V$183</f>
        <v>#REF!</v>
      </c>
      <c r="D137" s="14">
        <v>0</v>
      </c>
      <c r="E137" s="20" t="e">
        <f t="shared" si="32"/>
        <v>#REF!</v>
      </c>
      <c r="F137" s="20" t="e">
        <f>C137*'[2]расчет субсидии лес на 2015 нов'!$J$16</f>
        <v>#REF!</v>
      </c>
      <c r="G137" s="20" t="e">
        <f>F137+C137+D137</f>
        <v>#REF!</v>
      </c>
      <c r="H137" s="39"/>
      <c r="I137" s="39"/>
      <c r="J137" s="39"/>
      <c r="K137" s="39"/>
      <c r="L137" s="39"/>
      <c r="M137" s="39"/>
      <c r="N137" s="39"/>
      <c r="O137" s="39"/>
    </row>
    <row r="138" spans="1:15" s="10" customFormat="1" ht="14.1" customHeight="1">
      <c r="A138" s="6"/>
      <c r="B138" s="27"/>
      <c r="C138" s="16" t="e">
        <f>SUM(C134:C137)</f>
        <v>#REF!</v>
      </c>
      <c r="D138" s="14">
        <v>0</v>
      </c>
      <c r="E138" s="16" t="e">
        <f>SUM(E134:E137)</f>
        <v>#REF!</v>
      </c>
      <c r="F138" s="16" t="e">
        <f>F134+F135+F136+F137</f>
        <v>#REF!</v>
      </c>
      <c r="G138" s="9" t="e">
        <f>G137+G136+G135+G134</f>
        <v>#REF!</v>
      </c>
      <c r="H138" s="39"/>
      <c r="I138" s="39"/>
      <c r="J138" s="39"/>
      <c r="K138" s="39"/>
      <c r="L138" s="39"/>
      <c r="M138" s="39"/>
      <c r="N138" s="39"/>
      <c r="O138" s="39"/>
    </row>
    <row r="139" spans="1:15" s="75" customFormat="1" ht="14.1" customHeight="1">
      <c r="A139" s="132" t="s">
        <v>127</v>
      </c>
      <c r="B139" s="112" t="s">
        <v>128</v>
      </c>
      <c r="C139" s="113"/>
      <c r="D139" s="79"/>
      <c r="E139" s="79"/>
      <c r="F139" s="114"/>
      <c r="G139" s="115"/>
      <c r="H139" s="74"/>
      <c r="I139" s="74"/>
      <c r="J139" s="74"/>
      <c r="K139" s="74"/>
      <c r="L139" s="74"/>
      <c r="M139" s="74"/>
      <c r="N139" s="74"/>
      <c r="O139" s="74"/>
    </row>
    <row r="140" spans="1:15" s="10" customFormat="1" ht="14.25" customHeight="1">
      <c r="A140" s="35"/>
      <c r="B140" s="7" t="s">
        <v>129</v>
      </c>
      <c r="C140" s="31" t="e">
        <f>'[1]2015 последний'!$V$186</f>
        <v>#REF!</v>
      </c>
      <c r="D140" s="14">
        <v>0</v>
      </c>
      <c r="E140" s="20" t="e">
        <f t="shared" ref="E140:E141" si="33">C140+D140</f>
        <v>#REF!</v>
      </c>
      <c r="F140" s="20" t="e">
        <f>C140*'[2]расчет субсидии лес на 2015 нов'!$J$16</f>
        <v>#REF!</v>
      </c>
      <c r="G140" s="20" t="e">
        <f>C140+D140+F140</f>
        <v>#REF!</v>
      </c>
      <c r="H140" s="39"/>
      <c r="I140" s="39"/>
      <c r="J140" s="39"/>
      <c r="K140" s="39"/>
      <c r="L140" s="39"/>
      <c r="M140" s="39"/>
      <c r="N140" s="39"/>
      <c r="O140" s="39"/>
    </row>
    <row r="141" spans="1:15" s="10" customFormat="1" ht="25.5" customHeight="1">
      <c r="A141" s="35"/>
      <c r="B141" s="7" t="s">
        <v>130</v>
      </c>
      <c r="C141" s="31" t="e">
        <f>'[1]2015 последний'!$V$187</f>
        <v>#REF!</v>
      </c>
      <c r="D141" s="14">
        <v>0</v>
      </c>
      <c r="E141" s="20" t="e">
        <f t="shared" si="33"/>
        <v>#REF!</v>
      </c>
      <c r="F141" s="20" t="e">
        <f>C141*'[2]расчет субсидии лес на 2015 нов'!$J$16</f>
        <v>#REF!</v>
      </c>
      <c r="G141" s="20" t="e">
        <f>C141+D141+F141</f>
        <v>#REF!</v>
      </c>
      <c r="H141" s="39"/>
      <c r="I141" s="39"/>
      <c r="J141" s="39"/>
      <c r="K141" s="39"/>
      <c r="L141" s="39"/>
      <c r="M141" s="39"/>
      <c r="N141" s="39"/>
      <c r="O141" s="39"/>
    </row>
    <row r="142" spans="1:15" s="10" customFormat="1" ht="14.1" customHeight="1">
      <c r="A142" s="6"/>
      <c r="B142" s="27"/>
      <c r="C142" s="16" t="e">
        <f>C140+C141</f>
        <v>#REF!</v>
      </c>
      <c r="D142" s="14">
        <f>D140</f>
        <v>0</v>
      </c>
      <c r="E142" s="114" t="e">
        <f>SUM(E140:E141)</f>
        <v>#REF!</v>
      </c>
      <c r="F142" s="114" t="e">
        <f>F140+F141</f>
        <v>#REF!</v>
      </c>
      <c r="G142" s="115" t="e">
        <f>G140+G141</f>
        <v>#REF!</v>
      </c>
      <c r="H142" s="39"/>
      <c r="I142" s="39"/>
      <c r="J142" s="39"/>
      <c r="K142" s="39"/>
      <c r="L142" s="39"/>
      <c r="M142" s="39"/>
      <c r="N142" s="39"/>
      <c r="O142" s="39"/>
    </row>
    <row r="143" spans="1:15" s="55" customFormat="1" ht="24" customHeight="1">
      <c r="A143" s="6"/>
      <c r="B143" s="27" t="s">
        <v>131</v>
      </c>
      <c r="C143" s="16" t="e">
        <f>C142+C138+C132+C129+C119+C107+C105+C99+C93+C85+C79+C68+C66+C62+C58+C55+C53+C51+C49+C47+C45+C41+C36+C32+C26+C18+C14</f>
        <v>#REF!</v>
      </c>
      <c r="D143" s="14" t="e">
        <f>D142+D138+D132+D129+D119+D107+D105+D99+D93+D85+D79+D68+D66+D62+D58+D55+D53+D51+D49+D47+D45+D41+D36+D32+D26+D18+D14</f>
        <v>#REF!</v>
      </c>
      <c r="E143" s="114" t="e">
        <f>E142+E138+E132+E129+E119+E107+E105+E99+E93+E85+E79+E68+E66+E62+E58+E55+E53+E51+E49+E47+E45+E41+E36+E32+E26+E18+E14</f>
        <v>#REF!</v>
      </c>
      <c r="F143" s="114" t="e">
        <f>F142+F138+F132+F129+F119+F107+F105+F99+F93+F85+F79+F68+F66+F62+F58+F55+F53+F51+F49+F47+F45+F41+F36+F32+F26+F18+F14</f>
        <v>#REF!</v>
      </c>
      <c r="G143" s="114" t="e">
        <f>G142+G138+G132+G129+G119+G107+G105+G99+G93+G85+G79+G68+G66+G62+G58+G55+G53+G51+G49+G47+G45+G41+G36+G32+G26+G18+G14</f>
        <v>#REF!</v>
      </c>
      <c r="H143" s="54"/>
      <c r="I143" s="54"/>
      <c r="J143" s="54"/>
      <c r="K143" s="54"/>
      <c r="L143" s="54"/>
      <c r="M143" s="54"/>
      <c r="N143" s="54"/>
      <c r="O143" s="54"/>
    </row>
    <row r="144" spans="1:15" s="1" customFormat="1">
      <c r="A144" s="10"/>
      <c r="C144" s="17"/>
      <c r="D144" s="13"/>
      <c r="E144" s="13"/>
      <c r="F144" s="17"/>
      <c r="G144" s="5"/>
      <c r="H144" s="38"/>
      <c r="I144" s="38"/>
      <c r="J144" s="38"/>
      <c r="K144" s="38"/>
      <c r="L144" s="38"/>
      <c r="M144" s="38"/>
      <c r="N144" s="38"/>
      <c r="O144" s="38"/>
    </row>
    <row r="145" spans="1:15" s="1" customFormat="1">
      <c r="A145" s="10"/>
      <c r="C145" s="18"/>
      <c r="D145" s="13"/>
      <c r="E145" s="13"/>
      <c r="F145" s="18"/>
      <c r="G145" s="5"/>
      <c r="H145" s="38"/>
      <c r="I145" s="38"/>
      <c r="J145" s="38"/>
      <c r="K145" s="38"/>
      <c r="L145" s="38"/>
      <c r="M145" s="38"/>
      <c r="N145" s="38"/>
      <c r="O145" s="38"/>
    </row>
    <row r="146" spans="1:15" s="1" customFormat="1">
      <c r="A146" s="10"/>
      <c r="C146" s="18"/>
      <c r="D146" s="13"/>
      <c r="E146" s="13"/>
      <c r="F146" s="17"/>
      <c r="G146" s="4"/>
      <c r="H146" s="38"/>
      <c r="I146" s="38"/>
      <c r="J146" s="38"/>
      <c r="K146" s="38"/>
      <c r="L146" s="38"/>
      <c r="M146" s="38"/>
      <c r="N146" s="38"/>
      <c r="O146" s="38"/>
    </row>
    <row r="147" spans="1:15" s="1" customFormat="1">
      <c r="A147" s="10"/>
      <c r="C147" s="18"/>
      <c r="D147" s="13"/>
      <c r="E147" s="13"/>
      <c r="F147" s="18"/>
      <c r="G147" s="4"/>
      <c r="H147" s="38"/>
      <c r="I147" s="38"/>
      <c r="J147" s="38"/>
      <c r="K147" s="38"/>
      <c r="L147" s="38"/>
      <c r="M147" s="38"/>
      <c r="N147" s="38"/>
      <c r="O147" s="38"/>
    </row>
    <row r="148" spans="1:15" s="1" customFormat="1">
      <c r="A148" s="10"/>
      <c r="C148" s="18"/>
      <c r="D148" s="13"/>
      <c r="E148" s="13"/>
      <c r="F148" s="18"/>
      <c r="G148" s="5" t="e">
        <f>F143+D143+C143</f>
        <v>#REF!</v>
      </c>
      <c r="H148" s="38"/>
      <c r="I148" s="38"/>
      <c r="J148" s="38"/>
      <c r="K148" s="38"/>
      <c r="L148" s="38"/>
      <c r="M148" s="38"/>
      <c r="N148" s="38"/>
      <c r="O148" s="38"/>
    </row>
    <row r="149" spans="1:15" s="1" customFormat="1">
      <c r="A149" s="10"/>
      <c r="C149" s="18"/>
      <c r="D149" s="13"/>
      <c r="E149" s="13"/>
      <c r="F149" s="18"/>
      <c r="G149" s="4"/>
      <c r="H149" s="38"/>
      <c r="I149" s="38"/>
      <c r="J149" s="38"/>
      <c r="K149" s="38"/>
      <c r="L149" s="38"/>
      <c r="M149" s="38"/>
      <c r="N149" s="38"/>
      <c r="O149" s="38"/>
    </row>
    <row r="150" spans="1:15" s="1" customFormat="1">
      <c r="A150" s="10"/>
      <c r="C150" s="18"/>
      <c r="D150" s="13"/>
      <c r="E150" s="13"/>
      <c r="F150" s="18"/>
      <c r="G150" s="4"/>
      <c r="H150" s="38"/>
      <c r="I150" s="38"/>
      <c r="J150" s="38"/>
      <c r="K150" s="38"/>
      <c r="L150" s="38"/>
      <c r="M150" s="38"/>
      <c r="N150" s="38"/>
      <c r="O150" s="38"/>
    </row>
    <row r="151" spans="1:15" s="1" customFormat="1">
      <c r="A151" s="10"/>
      <c r="C151" s="18"/>
      <c r="D151" s="13"/>
      <c r="E151" s="13"/>
      <c r="F151" s="18"/>
      <c r="G151" s="4"/>
      <c r="H151" s="38"/>
      <c r="I151" s="38"/>
      <c r="J151" s="38"/>
      <c r="K151" s="38"/>
      <c r="L151" s="38"/>
      <c r="M151" s="38"/>
      <c r="N151" s="38"/>
      <c r="O151" s="38"/>
    </row>
    <row r="152" spans="1:15" s="1" customFormat="1">
      <c r="A152" s="10"/>
      <c r="C152" s="18"/>
      <c r="D152" s="13"/>
      <c r="E152" s="13"/>
      <c r="F152" s="18"/>
      <c r="G152" s="4"/>
      <c r="H152" s="38"/>
      <c r="I152" s="38"/>
      <c r="J152" s="38"/>
      <c r="K152" s="38"/>
      <c r="L152" s="38"/>
      <c r="M152" s="38"/>
      <c r="N152" s="38"/>
      <c r="O152" s="38"/>
    </row>
    <row r="153" spans="1:15" s="1" customFormat="1">
      <c r="A153" s="10"/>
      <c r="C153" s="18"/>
      <c r="D153" s="13"/>
      <c r="E153" s="13"/>
      <c r="F153" s="18"/>
      <c r="G153" s="4"/>
      <c r="H153" s="38"/>
      <c r="I153" s="38"/>
      <c r="J153" s="38"/>
      <c r="K153" s="38"/>
      <c r="L153" s="38"/>
      <c r="M153" s="38"/>
      <c r="N153" s="38"/>
      <c r="O153" s="38"/>
    </row>
    <row r="154" spans="1:15" s="1" customFormat="1">
      <c r="A154" s="10"/>
      <c r="C154" s="18"/>
      <c r="D154" s="13"/>
      <c r="E154" s="13"/>
      <c r="F154" s="18"/>
      <c r="G154" s="4"/>
      <c r="H154" s="38"/>
      <c r="I154" s="38"/>
      <c r="J154" s="38"/>
      <c r="K154" s="38"/>
      <c r="L154" s="38"/>
      <c r="M154" s="38"/>
      <c r="N154" s="38"/>
      <c r="O154" s="38"/>
    </row>
    <row r="155" spans="1:15" s="1" customFormat="1">
      <c r="A155" s="10"/>
      <c r="C155" s="18"/>
      <c r="D155" s="13"/>
      <c r="E155" s="13"/>
      <c r="F155" s="18"/>
      <c r="G155" s="4"/>
      <c r="H155" s="38"/>
      <c r="I155" s="38"/>
      <c r="J155" s="38"/>
      <c r="K155" s="38"/>
      <c r="L155" s="38"/>
      <c r="M155" s="38"/>
      <c r="N155" s="38"/>
      <c r="O155" s="38"/>
    </row>
    <row r="156" spans="1:15" s="1" customFormat="1">
      <c r="A156" s="10"/>
      <c r="C156" s="18"/>
      <c r="D156" s="13"/>
      <c r="E156" s="13"/>
      <c r="F156" s="18"/>
      <c r="G156" s="4"/>
      <c r="H156" s="38"/>
      <c r="I156" s="38"/>
      <c r="J156" s="38"/>
      <c r="K156" s="38"/>
      <c r="L156" s="38"/>
      <c r="M156" s="38"/>
      <c r="N156" s="38"/>
      <c r="O156" s="38"/>
    </row>
    <row r="157" spans="1:15" s="1" customFormat="1">
      <c r="A157" s="10"/>
      <c r="C157" s="18"/>
      <c r="D157" s="13"/>
      <c r="E157" s="13"/>
      <c r="F157" s="18"/>
      <c r="G157" s="4"/>
      <c r="H157" s="38"/>
      <c r="I157" s="38"/>
      <c r="J157" s="38"/>
      <c r="K157" s="38"/>
      <c r="L157" s="38"/>
      <c r="M157" s="38"/>
      <c r="N157" s="38"/>
      <c r="O157" s="38"/>
    </row>
    <row r="158" spans="1:15" s="1" customFormat="1">
      <c r="A158" s="10"/>
      <c r="C158" s="18"/>
      <c r="D158" s="13"/>
      <c r="E158" s="13"/>
      <c r="F158" s="18"/>
      <c r="G158" s="4"/>
      <c r="H158" s="38"/>
      <c r="I158" s="38"/>
      <c r="J158" s="38"/>
      <c r="K158" s="38"/>
      <c r="L158" s="38"/>
      <c r="M158" s="38"/>
      <c r="N158" s="38"/>
      <c r="O158" s="38"/>
    </row>
    <row r="159" spans="1:15" s="1" customFormat="1">
      <c r="A159" s="10"/>
      <c r="C159" s="18"/>
      <c r="D159" s="13"/>
      <c r="E159" s="13"/>
      <c r="F159" s="18"/>
      <c r="G159" s="4"/>
      <c r="H159" s="38"/>
      <c r="I159" s="38"/>
      <c r="J159" s="38"/>
      <c r="K159" s="38"/>
      <c r="L159" s="38"/>
      <c r="M159" s="38"/>
      <c r="N159" s="38"/>
      <c r="O159" s="38"/>
    </row>
    <row r="160" spans="1:15" s="1" customFormat="1">
      <c r="A160" s="10"/>
      <c r="C160" s="18"/>
      <c r="D160" s="13"/>
      <c r="E160" s="13"/>
      <c r="F160" s="18"/>
      <c r="G160" s="4"/>
      <c r="H160" s="38"/>
      <c r="I160" s="38"/>
      <c r="J160" s="38"/>
      <c r="K160" s="38"/>
      <c r="L160" s="38"/>
      <c r="M160" s="38"/>
      <c r="N160" s="38"/>
      <c r="O160" s="38"/>
    </row>
    <row r="161" spans="1:15" s="1" customFormat="1">
      <c r="A161" s="10"/>
      <c r="C161" s="18"/>
      <c r="D161" s="13"/>
      <c r="E161" s="13"/>
      <c r="F161" s="18"/>
      <c r="G161" s="4"/>
      <c r="H161" s="38"/>
      <c r="I161" s="38"/>
      <c r="J161" s="38"/>
      <c r="K161" s="38"/>
      <c r="L161" s="38"/>
      <c r="M161" s="38"/>
      <c r="N161" s="38"/>
      <c r="O161" s="38"/>
    </row>
    <row r="162" spans="1:15" s="1" customFormat="1">
      <c r="A162" s="10"/>
      <c r="C162" s="18"/>
      <c r="D162" s="13"/>
      <c r="E162" s="13"/>
      <c r="F162" s="18"/>
      <c r="G162" s="4"/>
      <c r="H162" s="38"/>
      <c r="I162" s="38"/>
      <c r="J162" s="38"/>
      <c r="K162" s="38"/>
      <c r="L162" s="38"/>
      <c r="M162" s="38"/>
      <c r="N162" s="38"/>
      <c r="O162" s="38"/>
    </row>
    <row r="163" spans="1:15" s="1" customFormat="1">
      <c r="A163" s="10"/>
      <c r="C163" s="18"/>
      <c r="D163" s="13"/>
      <c r="E163" s="13"/>
      <c r="F163" s="18"/>
      <c r="G163" s="4"/>
      <c r="H163" s="38"/>
      <c r="I163" s="38"/>
      <c r="J163" s="38"/>
      <c r="K163" s="38"/>
      <c r="L163" s="38"/>
      <c r="M163" s="38"/>
      <c r="N163" s="38"/>
      <c r="O163" s="38"/>
    </row>
    <row r="164" spans="1:15" s="1" customFormat="1">
      <c r="A164" s="10"/>
      <c r="C164" s="18"/>
      <c r="D164" s="13"/>
      <c r="E164" s="13"/>
      <c r="F164" s="18"/>
      <c r="G164" s="4"/>
      <c r="H164" s="38"/>
      <c r="I164" s="38"/>
      <c r="J164" s="38"/>
      <c r="K164" s="38"/>
      <c r="L164" s="38"/>
      <c r="M164" s="38"/>
      <c r="N164" s="38"/>
      <c r="O164" s="38"/>
    </row>
    <row r="165" spans="1:15" s="1" customFormat="1">
      <c r="A165" s="10"/>
      <c r="C165" s="18"/>
      <c r="D165" s="13"/>
      <c r="E165" s="13"/>
      <c r="F165" s="18"/>
      <c r="G165" s="4"/>
      <c r="H165" s="38"/>
      <c r="I165" s="38"/>
      <c r="J165" s="38"/>
      <c r="K165" s="38"/>
      <c r="L165" s="38"/>
      <c r="M165" s="38"/>
      <c r="N165" s="38"/>
      <c r="O165" s="38"/>
    </row>
    <row r="166" spans="1:15" s="1" customFormat="1">
      <c r="A166" s="10"/>
      <c r="C166" s="18"/>
      <c r="D166" s="13"/>
      <c r="E166" s="13"/>
      <c r="F166" s="18"/>
      <c r="G166" s="4"/>
      <c r="H166" s="38"/>
      <c r="I166" s="38"/>
      <c r="J166" s="38"/>
      <c r="K166" s="38"/>
      <c r="L166" s="38"/>
      <c r="M166" s="38"/>
      <c r="N166" s="38"/>
      <c r="O166" s="38"/>
    </row>
    <row r="167" spans="1:15" s="1" customFormat="1">
      <c r="A167" s="10"/>
      <c r="C167" s="18"/>
      <c r="D167" s="13"/>
      <c r="E167" s="13"/>
      <c r="F167" s="18"/>
      <c r="G167" s="4"/>
      <c r="H167" s="38"/>
      <c r="I167" s="38"/>
      <c r="J167" s="38"/>
      <c r="K167" s="38"/>
      <c r="L167" s="38"/>
      <c r="M167" s="38"/>
      <c r="N167" s="38"/>
      <c r="O167" s="38"/>
    </row>
    <row r="168" spans="1:15" s="1" customFormat="1">
      <c r="A168" s="10"/>
      <c r="C168" s="18"/>
      <c r="D168" s="13"/>
      <c r="E168" s="13"/>
      <c r="F168" s="18"/>
      <c r="G168" s="4"/>
      <c r="H168" s="38"/>
      <c r="I168" s="38"/>
      <c r="J168" s="38"/>
      <c r="K168" s="38"/>
      <c r="L168" s="38"/>
      <c r="M168" s="38"/>
      <c r="N168" s="38"/>
      <c r="O168" s="38"/>
    </row>
    <row r="169" spans="1:15" s="1" customFormat="1">
      <c r="A169" s="10"/>
      <c r="C169" s="18"/>
      <c r="D169" s="13"/>
      <c r="E169" s="13"/>
      <c r="F169" s="18"/>
      <c r="G169" s="4"/>
      <c r="H169" s="38"/>
      <c r="I169" s="38"/>
      <c r="J169" s="38"/>
      <c r="K169" s="38"/>
      <c r="L169" s="38"/>
      <c r="M169" s="38"/>
      <c r="N169" s="38"/>
      <c r="O169" s="38"/>
    </row>
    <row r="170" spans="1:15" s="1" customFormat="1">
      <c r="A170" s="10"/>
      <c r="C170" s="18"/>
      <c r="D170" s="13"/>
      <c r="E170" s="13"/>
      <c r="F170" s="18"/>
      <c r="G170" s="4"/>
      <c r="H170" s="38"/>
      <c r="I170" s="38"/>
      <c r="J170" s="38"/>
      <c r="K170" s="38"/>
      <c r="L170" s="38"/>
      <c r="M170" s="38"/>
      <c r="N170" s="38"/>
      <c r="O170" s="38"/>
    </row>
    <row r="171" spans="1:15" s="1" customFormat="1">
      <c r="A171" s="10"/>
      <c r="C171" s="18"/>
      <c r="D171" s="13"/>
      <c r="E171" s="13"/>
      <c r="F171" s="18"/>
      <c r="G171" s="4"/>
      <c r="H171" s="38"/>
      <c r="I171" s="38"/>
      <c r="J171" s="38"/>
      <c r="K171" s="38"/>
      <c r="L171" s="38"/>
      <c r="M171" s="38"/>
      <c r="N171" s="38"/>
      <c r="O171" s="38"/>
    </row>
    <row r="172" spans="1:15" s="1" customFormat="1">
      <c r="A172" s="10"/>
      <c r="C172" s="18"/>
      <c r="D172" s="13"/>
      <c r="E172" s="13"/>
      <c r="F172" s="18"/>
      <c r="G172" s="4"/>
      <c r="H172" s="38"/>
      <c r="I172" s="38"/>
      <c r="J172" s="38"/>
      <c r="K172" s="38"/>
      <c r="L172" s="38"/>
      <c r="M172" s="38"/>
      <c r="N172" s="38"/>
      <c r="O172" s="38"/>
    </row>
    <row r="173" spans="1:15" s="1" customFormat="1">
      <c r="A173" s="10"/>
      <c r="C173" s="18"/>
      <c r="D173" s="13"/>
      <c r="E173" s="13"/>
      <c r="F173" s="18"/>
      <c r="G173" s="4"/>
      <c r="H173" s="38"/>
      <c r="I173" s="38"/>
      <c r="J173" s="38"/>
      <c r="K173" s="38"/>
      <c r="L173" s="38"/>
      <c r="M173" s="38"/>
      <c r="N173" s="38"/>
      <c r="O173" s="38"/>
    </row>
    <row r="174" spans="1:15" s="1" customFormat="1">
      <c r="A174" s="10"/>
      <c r="C174" s="18"/>
      <c r="D174" s="13"/>
      <c r="E174" s="13"/>
      <c r="F174" s="18"/>
      <c r="G174" s="4"/>
      <c r="H174" s="38"/>
      <c r="I174" s="38"/>
      <c r="J174" s="38"/>
      <c r="K174" s="38"/>
      <c r="L174" s="38"/>
      <c r="M174" s="38"/>
      <c r="N174" s="38"/>
      <c r="O174" s="38"/>
    </row>
    <row r="175" spans="1:15" s="1" customFormat="1">
      <c r="A175" s="10"/>
      <c r="C175" s="18"/>
      <c r="D175" s="13"/>
      <c r="E175" s="13"/>
      <c r="F175" s="18"/>
      <c r="G175" s="4"/>
      <c r="H175" s="38"/>
      <c r="I175" s="38"/>
      <c r="J175" s="38"/>
      <c r="K175" s="38"/>
      <c r="L175" s="38"/>
      <c r="M175" s="38"/>
      <c r="N175" s="38"/>
      <c r="O175" s="38"/>
    </row>
    <row r="176" spans="1:15" s="1" customFormat="1">
      <c r="A176" s="10"/>
      <c r="C176" s="18"/>
      <c r="D176" s="13"/>
      <c r="E176" s="13"/>
      <c r="F176" s="18"/>
      <c r="G176" s="4"/>
      <c r="H176" s="38"/>
      <c r="I176" s="38"/>
      <c r="J176" s="38"/>
      <c r="K176" s="38"/>
      <c r="L176" s="38"/>
      <c r="M176" s="38"/>
      <c r="N176" s="38"/>
      <c r="O176" s="38"/>
    </row>
    <row r="177" spans="1:15" s="1" customFormat="1">
      <c r="A177" s="10"/>
      <c r="C177" s="18"/>
      <c r="D177" s="13"/>
      <c r="E177" s="13"/>
      <c r="F177" s="18"/>
      <c r="G177" s="4"/>
      <c r="H177" s="38"/>
      <c r="I177" s="38"/>
      <c r="J177" s="38"/>
      <c r="K177" s="38"/>
      <c r="L177" s="38"/>
      <c r="M177" s="38"/>
      <c r="N177" s="38"/>
      <c r="O177" s="38"/>
    </row>
    <row r="178" spans="1:15" s="1" customFormat="1">
      <c r="A178" s="10"/>
      <c r="C178" s="18"/>
      <c r="D178" s="13"/>
      <c r="E178" s="13"/>
      <c r="F178" s="18"/>
      <c r="G178" s="4"/>
      <c r="H178" s="38"/>
      <c r="I178" s="38"/>
      <c r="J178" s="38"/>
      <c r="K178" s="38"/>
      <c r="L178" s="38"/>
      <c r="M178" s="38"/>
      <c r="N178" s="38"/>
      <c r="O178" s="38"/>
    </row>
    <row r="179" spans="1:15" s="1" customFormat="1">
      <c r="A179" s="10"/>
      <c r="C179" s="18"/>
      <c r="D179" s="13"/>
      <c r="E179" s="13"/>
      <c r="F179" s="18"/>
      <c r="G179" s="4"/>
      <c r="H179" s="38"/>
      <c r="I179" s="38"/>
      <c r="J179" s="38"/>
      <c r="K179" s="38"/>
      <c r="L179" s="38"/>
      <c r="M179" s="38"/>
      <c r="N179" s="38"/>
      <c r="O179" s="38"/>
    </row>
    <row r="180" spans="1:15" s="1" customFormat="1">
      <c r="A180" s="10"/>
      <c r="C180" s="18"/>
      <c r="D180" s="13"/>
      <c r="E180" s="13"/>
      <c r="F180" s="18"/>
      <c r="G180" s="4"/>
      <c r="H180" s="38"/>
      <c r="I180" s="38"/>
      <c r="J180" s="38"/>
      <c r="K180" s="38"/>
      <c r="L180" s="38"/>
      <c r="M180" s="38"/>
      <c r="N180" s="38"/>
      <c r="O180" s="38"/>
    </row>
    <row r="181" spans="1:15" s="1" customFormat="1">
      <c r="A181" s="10"/>
      <c r="C181" s="18"/>
      <c r="D181" s="13"/>
      <c r="E181" s="13"/>
      <c r="F181" s="18"/>
      <c r="G181" s="4"/>
      <c r="H181" s="38"/>
      <c r="I181" s="38"/>
      <c r="J181" s="38"/>
      <c r="K181" s="38"/>
      <c r="L181" s="38"/>
      <c r="M181" s="38"/>
      <c r="N181" s="38"/>
      <c r="O181" s="38"/>
    </row>
    <row r="182" spans="1:15" s="1" customFormat="1">
      <c r="A182" s="10"/>
      <c r="C182" s="18"/>
      <c r="D182" s="13"/>
      <c r="E182" s="13"/>
      <c r="F182" s="18"/>
      <c r="G182" s="4"/>
      <c r="H182" s="38"/>
      <c r="I182" s="38"/>
      <c r="J182" s="38"/>
      <c r="K182" s="38"/>
      <c r="L182" s="38"/>
      <c r="M182" s="38"/>
      <c r="N182" s="38"/>
      <c r="O182" s="38"/>
    </row>
    <row r="183" spans="1:15" s="1" customFormat="1">
      <c r="A183" s="10"/>
      <c r="C183" s="18"/>
      <c r="D183" s="13"/>
      <c r="E183" s="13"/>
      <c r="F183" s="18"/>
      <c r="G183" s="4"/>
      <c r="H183" s="38"/>
      <c r="I183" s="38"/>
      <c r="J183" s="38"/>
      <c r="K183" s="38"/>
      <c r="L183" s="38"/>
      <c r="M183" s="38"/>
      <c r="N183" s="38"/>
      <c r="O183" s="38"/>
    </row>
    <row r="184" spans="1:15" s="1" customFormat="1">
      <c r="A184" s="10"/>
      <c r="C184" s="18"/>
      <c r="D184" s="13"/>
      <c r="E184" s="13"/>
      <c r="F184" s="18"/>
      <c r="G184" s="4"/>
      <c r="H184" s="38"/>
      <c r="I184" s="38"/>
      <c r="J184" s="38"/>
      <c r="K184" s="38"/>
      <c r="L184" s="38"/>
      <c r="M184" s="38"/>
      <c r="N184" s="38"/>
      <c r="O184" s="38"/>
    </row>
    <row r="185" spans="1:15" s="1" customFormat="1">
      <c r="A185" s="10"/>
      <c r="C185" s="18"/>
      <c r="D185" s="13"/>
      <c r="E185" s="13"/>
      <c r="F185" s="18"/>
      <c r="G185" s="4"/>
      <c r="H185" s="38"/>
      <c r="I185" s="38"/>
      <c r="J185" s="38"/>
      <c r="K185" s="38"/>
      <c r="L185" s="38"/>
      <c r="M185" s="38"/>
      <c r="N185" s="38"/>
      <c r="O185" s="38"/>
    </row>
    <row r="186" spans="1:15" s="1" customFormat="1">
      <c r="A186" s="10"/>
      <c r="C186" s="18"/>
      <c r="D186" s="13"/>
      <c r="E186" s="13"/>
      <c r="F186" s="18"/>
      <c r="G186" s="4"/>
      <c r="H186" s="38"/>
      <c r="I186" s="38"/>
      <c r="J186" s="38"/>
      <c r="K186" s="38"/>
      <c r="L186" s="38"/>
      <c r="M186" s="38"/>
      <c r="N186" s="38"/>
      <c r="O186" s="38"/>
    </row>
    <row r="187" spans="1:15" s="1" customFormat="1">
      <c r="A187" s="10"/>
      <c r="C187" s="18"/>
      <c r="D187" s="13"/>
      <c r="E187" s="13"/>
      <c r="F187" s="18"/>
      <c r="G187" s="4"/>
      <c r="H187" s="38"/>
      <c r="I187" s="38"/>
      <c r="J187" s="38"/>
      <c r="K187" s="38"/>
      <c r="L187" s="38"/>
      <c r="M187" s="38"/>
      <c r="N187" s="38"/>
      <c r="O187" s="38"/>
    </row>
    <row r="188" spans="1:15" s="1" customFormat="1">
      <c r="A188" s="10"/>
      <c r="C188" s="18"/>
      <c r="D188" s="13"/>
      <c r="E188" s="13"/>
      <c r="F188" s="18"/>
      <c r="G188" s="4"/>
      <c r="H188" s="38"/>
      <c r="I188" s="38"/>
      <c r="J188" s="38"/>
      <c r="K188" s="38"/>
      <c r="L188" s="38"/>
      <c r="M188" s="38"/>
      <c r="N188" s="38"/>
      <c r="O188" s="38"/>
    </row>
    <row r="189" spans="1:15" s="1" customFormat="1">
      <c r="A189" s="10"/>
      <c r="C189" s="18"/>
      <c r="D189" s="13"/>
      <c r="E189" s="13"/>
      <c r="F189" s="18"/>
      <c r="G189" s="4"/>
      <c r="H189" s="38"/>
      <c r="I189" s="38"/>
      <c r="J189" s="38"/>
      <c r="K189" s="38"/>
      <c r="L189" s="38"/>
      <c r="M189" s="38"/>
      <c r="N189" s="38"/>
      <c r="O189" s="38"/>
    </row>
    <row r="190" spans="1:15" s="1" customFormat="1">
      <c r="A190" s="10"/>
      <c r="C190" s="18"/>
      <c r="D190" s="13"/>
      <c r="E190" s="13"/>
      <c r="F190" s="18"/>
      <c r="G190" s="4"/>
      <c r="H190" s="38"/>
      <c r="I190" s="38"/>
      <c r="J190" s="38"/>
      <c r="K190" s="38"/>
      <c r="L190" s="38"/>
      <c r="M190" s="38"/>
      <c r="N190" s="38"/>
      <c r="O190" s="38"/>
    </row>
    <row r="191" spans="1:15" s="1" customFormat="1">
      <c r="A191" s="10"/>
      <c r="C191" s="18"/>
      <c r="D191" s="13"/>
      <c r="E191" s="13"/>
      <c r="F191" s="18"/>
      <c r="G191" s="4"/>
      <c r="H191" s="38"/>
      <c r="I191" s="38"/>
      <c r="J191" s="38"/>
      <c r="K191" s="38"/>
      <c r="L191" s="38"/>
      <c r="M191" s="38"/>
      <c r="N191" s="38"/>
      <c r="O191" s="38"/>
    </row>
    <row r="192" spans="1:15" s="1" customFormat="1">
      <c r="A192" s="10"/>
      <c r="C192" s="18"/>
      <c r="D192" s="13"/>
      <c r="E192" s="13"/>
      <c r="F192" s="18"/>
      <c r="G192" s="4"/>
      <c r="H192" s="38"/>
      <c r="I192" s="38"/>
      <c r="J192" s="38"/>
      <c r="K192" s="38"/>
      <c r="L192" s="38"/>
      <c r="M192" s="38"/>
      <c r="N192" s="38"/>
      <c r="O192" s="38"/>
    </row>
    <row r="193" spans="1:15" s="1" customFormat="1">
      <c r="A193" s="10"/>
      <c r="C193" s="18"/>
      <c r="D193" s="13"/>
      <c r="E193" s="13"/>
      <c r="F193" s="18"/>
      <c r="G193" s="4"/>
      <c r="H193" s="38"/>
      <c r="I193" s="38"/>
      <c r="J193" s="38"/>
      <c r="K193" s="38"/>
      <c r="L193" s="38"/>
      <c r="M193" s="38"/>
      <c r="N193" s="38"/>
      <c r="O193" s="38"/>
    </row>
    <row r="194" spans="1:15" s="1" customFormat="1">
      <c r="A194" s="10"/>
      <c r="C194" s="18"/>
      <c r="D194" s="13"/>
      <c r="E194" s="13"/>
      <c r="F194" s="18"/>
      <c r="G194" s="4"/>
      <c r="H194" s="38"/>
      <c r="I194" s="38"/>
      <c r="J194" s="38"/>
      <c r="K194" s="38"/>
      <c r="L194" s="38"/>
      <c r="M194" s="38"/>
      <c r="N194" s="38"/>
      <c r="O194" s="38"/>
    </row>
    <row r="195" spans="1:15" s="1" customFormat="1">
      <c r="A195" s="10"/>
      <c r="C195" s="18"/>
      <c r="D195" s="13"/>
      <c r="E195" s="13"/>
      <c r="F195" s="18"/>
      <c r="G195" s="4"/>
      <c r="H195" s="38"/>
      <c r="I195" s="38"/>
      <c r="J195" s="38"/>
      <c r="K195" s="38"/>
      <c r="L195" s="38"/>
      <c r="M195" s="38"/>
      <c r="N195" s="38"/>
      <c r="O195" s="38"/>
    </row>
    <row r="196" spans="1:15" s="1" customFormat="1">
      <c r="A196" s="10"/>
      <c r="C196" s="18"/>
      <c r="D196" s="13"/>
      <c r="E196" s="13"/>
      <c r="F196" s="18"/>
      <c r="G196" s="4"/>
      <c r="H196" s="38"/>
      <c r="I196" s="38"/>
      <c r="J196" s="38"/>
      <c r="K196" s="38"/>
      <c r="L196" s="38"/>
      <c r="M196" s="38"/>
      <c r="N196" s="38"/>
      <c r="O196" s="38"/>
    </row>
    <row r="197" spans="1:15" s="1" customFormat="1">
      <c r="A197" s="10"/>
      <c r="C197" s="18"/>
      <c r="D197" s="13"/>
      <c r="E197" s="13"/>
      <c r="F197" s="18"/>
      <c r="G197" s="4"/>
      <c r="H197" s="38"/>
      <c r="I197" s="38"/>
      <c r="J197" s="38"/>
      <c r="K197" s="38"/>
      <c r="L197" s="38"/>
      <c r="M197" s="38"/>
      <c r="N197" s="38"/>
      <c r="O197" s="38"/>
    </row>
    <row r="198" spans="1:15" s="1" customFormat="1">
      <c r="A198" s="10"/>
      <c r="C198" s="18"/>
      <c r="D198" s="13"/>
      <c r="E198" s="13"/>
      <c r="F198" s="18"/>
      <c r="G198" s="4"/>
      <c r="H198" s="38"/>
      <c r="I198" s="38"/>
      <c r="J198" s="38"/>
      <c r="K198" s="38"/>
      <c r="L198" s="38"/>
      <c r="M198" s="38"/>
      <c r="N198" s="38"/>
      <c r="O198" s="38"/>
    </row>
    <row r="199" spans="1:15" s="1" customFormat="1">
      <c r="A199" s="10"/>
      <c r="C199" s="18"/>
      <c r="D199" s="13"/>
      <c r="E199" s="13"/>
      <c r="F199" s="18"/>
      <c r="G199" s="4"/>
      <c r="H199" s="38"/>
      <c r="I199" s="38"/>
      <c r="J199" s="38"/>
      <c r="K199" s="38"/>
      <c r="L199" s="38"/>
      <c r="M199" s="38"/>
      <c r="N199" s="38"/>
      <c r="O199" s="38"/>
    </row>
    <row r="200" spans="1:15" s="1" customFormat="1">
      <c r="A200" s="10"/>
      <c r="C200" s="18"/>
      <c r="D200" s="13"/>
      <c r="E200" s="13"/>
      <c r="F200" s="18"/>
      <c r="G200" s="4"/>
      <c r="H200" s="38"/>
      <c r="I200" s="38"/>
      <c r="J200" s="38"/>
      <c r="K200" s="38"/>
      <c r="L200" s="38"/>
      <c r="M200" s="38"/>
      <c r="N200" s="38"/>
      <c r="O200" s="38"/>
    </row>
    <row r="201" spans="1:15" s="1" customFormat="1">
      <c r="A201" s="10"/>
      <c r="C201" s="18"/>
      <c r="D201" s="13"/>
      <c r="E201" s="13"/>
      <c r="F201" s="18"/>
      <c r="G201" s="4"/>
      <c r="H201" s="38"/>
      <c r="I201" s="38"/>
      <c r="J201" s="38"/>
      <c r="K201" s="38"/>
      <c r="L201" s="38"/>
      <c r="M201" s="38"/>
      <c r="N201" s="38"/>
      <c r="O201" s="38"/>
    </row>
    <row r="202" spans="1:15" s="1" customFormat="1">
      <c r="A202" s="10"/>
      <c r="C202" s="18"/>
      <c r="D202" s="13"/>
      <c r="E202" s="13"/>
      <c r="F202" s="18"/>
      <c r="G202" s="4"/>
      <c r="H202" s="38"/>
      <c r="I202" s="38"/>
      <c r="J202" s="38"/>
      <c r="K202" s="38"/>
      <c r="L202" s="38"/>
      <c r="M202" s="38"/>
      <c r="N202" s="38"/>
      <c r="O202" s="38"/>
    </row>
    <row r="203" spans="1:15" s="1" customFormat="1">
      <c r="A203" s="10"/>
      <c r="C203" s="18"/>
      <c r="D203" s="13"/>
      <c r="E203" s="13"/>
      <c r="F203" s="18"/>
      <c r="G203" s="4"/>
      <c r="H203" s="38"/>
      <c r="I203" s="38"/>
      <c r="J203" s="38"/>
      <c r="K203" s="38"/>
      <c r="L203" s="38"/>
      <c r="M203" s="38"/>
      <c r="N203" s="38"/>
      <c r="O203" s="38"/>
    </row>
    <row r="204" spans="1:15" s="1" customFormat="1">
      <c r="A204" s="10"/>
      <c r="C204" s="18"/>
      <c r="D204" s="13"/>
      <c r="E204" s="13"/>
      <c r="F204" s="18"/>
      <c r="G204" s="4"/>
      <c r="H204" s="38"/>
      <c r="I204" s="38"/>
      <c r="J204" s="38"/>
      <c r="K204" s="38"/>
      <c r="L204" s="38"/>
      <c r="M204" s="38"/>
      <c r="N204" s="38"/>
      <c r="O204" s="38"/>
    </row>
  </sheetData>
  <mergeCells count="3">
    <mergeCell ref="B33:G33"/>
    <mergeCell ref="A2:G2"/>
    <mergeCell ref="B7:G7"/>
  </mergeCells>
  <pageMargins left="0.55000000000000004" right="0.39370078740157483" top="0.56000000000000005" bottom="0.79" header="0.35433070866141736" footer="0.59"/>
  <pageSetup paperSize="9" scale="7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L136"/>
  <sheetViews>
    <sheetView view="pageBreakPreview" topLeftCell="A112" zoomScale="60" zoomScaleNormal="75" workbookViewId="0">
      <selection activeCell="M90" sqref="M90"/>
    </sheetView>
  </sheetViews>
  <sheetFormatPr defaultColWidth="9.140625" defaultRowHeight="15.75"/>
  <cols>
    <col min="1" max="1" width="4.7109375" style="119" customWidth="1"/>
    <col min="2" max="2" width="24.7109375" style="119" customWidth="1"/>
    <col min="3" max="3" width="29.5703125" style="119" customWidth="1"/>
    <col min="4" max="4" width="36.7109375" style="119" customWidth="1"/>
    <col min="5" max="5" width="21.28515625" style="119" customWidth="1"/>
    <col min="6" max="6" width="17" style="119" customWidth="1"/>
    <col min="7" max="7" width="16.7109375" style="119" customWidth="1"/>
    <col min="8" max="16384" width="9.140625" style="119"/>
  </cols>
  <sheetData>
    <row r="1" spans="1:12" ht="32.25" customHeight="1">
      <c r="A1" s="154" t="s">
        <v>0</v>
      </c>
      <c r="B1" s="182"/>
      <c r="C1" s="182"/>
      <c r="D1" s="182"/>
      <c r="E1" s="182"/>
      <c r="F1" s="182"/>
      <c r="G1" s="129"/>
      <c r="H1" s="129"/>
      <c r="I1" s="129"/>
      <c r="J1" s="129"/>
      <c r="K1" s="129"/>
      <c r="L1" s="129"/>
    </row>
    <row r="3" spans="1:12" ht="110.25">
      <c r="A3" s="144" t="s">
        <v>132</v>
      </c>
      <c r="B3" s="144" t="s">
        <v>133</v>
      </c>
      <c r="C3" s="183" t="s">
        <v>134</v>
      </c>
      <c r="D3" s="164"/>
      <c r="E3" s="141" t="s">
        <v>5</v>
      </c>
      <c r="F3" s="146" t="s">
        <v>135</v>
      </c>
      <c r="G3" s="146" t="s">
        <v>7</v>
      </c>
    </row>
    <row r="4" spans="1:12" ht="23.25" customHeight="1">
      <c r="A4" s="160" t="s">
        <v>9</v>
      </c>
      <c r="B4" s="162" t="s">
        <v>136</v>
      </c>
      <c r="C4" s="162" t="s">
        <v>137</v>
      </c>
      <c r="D4" s="144" t="s">
        <v>138</v>
      </c>
      <c r="E4" s="141">
        <f>114551.97+34365.59</f>
        <v>148917.56</v>
      </c>
      <c r="F4" s="141">
        <f>120970.78+36291.23</f>
        <v>157262.01</v>
      </c>
      <c r="G4" s="141">
        <f>E4+F4</f>
        <v>306179.57</v>
      </c>
    </row>
    <row r="5" spans="1:12" ht="30.75" customHeight="1">
      <c r="A5" s="161"/>
      <c r="B5" s="161"/>
      <c r="C5" s="161"/>
      <c r="D5" s="144" t="s">
        <v>12</v>
      </c>
      <c r="E5" s="141">
        <f>143186.95+42956.08+9000</f>
        <v>195143.03000000003</v>
      </c>
      <c r="F5" s="141">
        <f>151210.3+45363.08</f>
        <v>196573.38</v>
      </c>
      <c r="G5" s="141">
        <f>E5+F5</f>
        <v>391716.41000000003</v>
      </c>
    </row>
    <row r="6" spans="1:12">
      <c r="A6" s="161"/>
      <c r="B6" s="161"/>
      <c r="C6" s="161"/>
      <c r="D6" s="144" t="s">
        <v>139</v>
      </c>
      <c r="E6" s="141">
        <f>106395.38+31918.61</f>
        <v>138313.99</v>
      </c>
      <c r="F6" s="141">
        <f>112357.15+33707.14</f>
        <v>146064.28999999998</v>
      </c>
      <c r="G6" s="141">
        <f>E6+F6</f>
        <v>284378.27999999997</v>
      </c>
    </row>
    <row r="7" spans="1:12" ht="21" customHeight="1">
      <c r="A7" s="161"/>
      <c r="B7" s="161"/>
      <c r="C7" s="161"/>
      <c r="D7" s="144" t="s">
        <v>14</v>
      </c>
      <c r="E7" s="141">
        <f>21752.03+4500+6525.61+15000</f>
        <v>47777.64</v>
      </c>
      <c r="F7" s="141">
        <f>22970.88+6891.27</f>
        <v>29862.15</v>
      </c>
      <c r="G7" s="141">
        <f t="shared" ref="G7:G11" si="0">E7+F7</f>
        <v>77639.790000000008</v>
      </c>
    </row>
    <row r="8" spans="1:12" ht="32.25" customHeight="1">
      <c r="A8" s="161"/>
      <c r="B8" s="161"/>
      <c r="C8" s="161"/>
      <c r="D8" s="144" t="s">
        <v>140</v>
      </c>
      <c r="E8" s="141">
        <f>53040.06+15912.02</f>
        <v>68952.08</v>
      </c>
      <c r="F8" s="141">
        <f>56012.11+16803.64</f>
        <v>72815.75</v>
      </c>
      <c r="G8" s="141">
        <f t="shared" si="0"/>
        <v>141767.83000000002</v>
      </c>
    </row>
    <row r="9" spans="1:12" ht="20.25" customHeight="1">
      <c r="A9" s="161"/>
      <c r="B9" s="161"/>
      <c r="C9" s="161"/>
      <c r="D9" s="144" t="s">
        <v>24</v>
      </c>
      <c r="E9" s="146">
        <v>8694.59</v>
      </c>
      <c r="F9" s="141">
        <v>9181.7800000000007</v>
      </c>
      <c r="G9" s="141">
        <f t="shared" si="0"/>
        <v>17876.370000000003</v>
      </c>
    </row>
    <row r="10" spans="1:12">
      <c r="A10" s="161"/>
      <c r="B10" s="161"/>
      <c r="C10" s="162" t="s">
        <v>141</v>
      </c>
      <c r="D10" s="144" t="s">
        <v>142</v>
      </c>
      <c r="E10" s="141">
        <f>16085.45</f>
        <v>16085.45</v>
      </c>
      <c r="F10" s="141">
        <v>16986.78</v>
      </c>
      <c r="G10" s="141">
        <f t="shared" si="0"/>
        <v>33072.229999999996</v>
      </c>
    </row>
    <row r="11" spans="1:12" ht="31.5">
      <c r="A11" s="161"/>
      <c r="B11" s="161"/>
      <c r="C11" s="161"/>
      <c r="D11" s="144" t="s">
        <v>143</v>
      </c>
      <c r="E11" s="141">
        <v>10085.200000000001</v>
      </c>
      <c r="F11" s="141">
        <v>10650.32</v>
      </c>
      <c r="G11" s="141">
        <f t="shared" si="0"/>
        <v>20735.52</v>
      </c>
    </row>
    <row r="12" spans="1:12" ht="33.75" customHeight="1">
      <c r="A12" s="161"/>
      <c r="B12" s="161"/>
      <c r="C12" s="184" t="s">
        <v>144</v>
      </c>
      <c r="D12" s="186" t="s">
        <v>145</v>
      </c>
      <c r="E12" s="173">
        <v>14972.71</v>
      </c>
      <c r="F12" s="173">
        <v>15811.69</v>
      </c>
      <c r="G12" s="173">
        <f>E12+F12</f>
        <v>30784.400000000001</v>
      </c>
    </row>
    <row r="13" spans="1:12" ht="15.75" customHeight="1">
      <c r="A13" s="161"/>
      <c r="B13" s="161"/>
      <c r="C13" s="185"/>
      <c r="D13" s="188"/>
      <c r="E13" s="175"/>
      <c r="F13" s="175"/>
      <c r="G13" s="175"/>
    </row>
    <row r="14" spans="1:12" ht="17.25" customHeight="1">
      <c r="A14" s="161"/>
      <c r="B14" s="161"/>
      <c r="C14" s="168" t="s">
        <v>146</v>
      </c>
      <c r="D14" s="138" t="s">
        <v>147</v>
      </c>
      <c r="E14" s="141">
        <v>110345.33</v>
      </c>
      <c r="F14" s="141">
        <v>116528.43</v>
      </c>
      <c r="G14" s="141">
        <f>E14+F14</f>
        <v>226873.76</v>
      </c>
    </row>
    <row r="15" spans="1:12" ht="49.5" customHeight="1">
      <c r="A15" s="161"/>
      <c r="B15" s="161"/>
      <c r="C15" s="168"/>
      <c r="D15" s="138" t="s">
        <v>148</v>
      </c>
      <c r="E15" s="141">
        <v>0</v>
      </c>
      <c r="F15" s="141">
        <v>0</v>
      </c>
      <c r="G15" s="141">
        <f>E15+F15</f>
        <v>0</v>
      </c>
    </row>
    <row r="16" spans="1:12" ht="28.5" customHeight="1">
      <c r="A16" s="161"/>
      <c r="B16" s="161"/>
      <c r="C16" s="186" t="s">
        <v>149</v>
      </c>
      <c r="D16" s="126" t="s">
        <v>150</v>
      </c>
      <c r="E16" s="141">
        <v>5000</v>
      </c>
      <c r="F16" s="141">
        <v>0</v>
      </c>
      <c r="G16" s="141">
        <f>E16+F16</f>
        <v>5000</v>
      </c>
    </row>
    <row r="17" spans="1:7" ht="108.75" customHeight="1">
      <c r="A17" s="161"/>
      <c r="B17" s="161"/>
      <c r="C17" s="187"/>
      <c r="D17" s="126" t="s">
        <v>47</v>
      </c>
      <c r="E17" s="121">
        <v>4065670.9</v>
      </c>
      <c r="F17" s="140">
        <v>4293487.01</v>
      </c>
      <c r="G17" s="140">
        <f>E17+F17</f>
        <v>8359157.9100000001</v>
      </c>
    </row>
    <row r="18" spans="1:7" ht="13.5" hidden="1" customHeight="1" thickBot="1">
      <c r="A18" s="161"/>
      <c r="B18" s="161"/>
      <c r="C18" s="187"/>
      <c r="D18" s="136"/>
      <c r="E18" s="146"/>
      <c r="F18" s="146"/>
      <c r="G18" s="146"/>
    </row>
    <row r="19" spans="1:7" ht="24.75" hidden="1" customHeight="1" thickBot="1">
      <c r="A19" s="161"/>
      <c r="B19" s="161"/>
      <c r="C19" s="187"/>
      <c r="D19" s="172" t="s">
        <v>150</v>
      </c>
      <c r="E19" s="146"/>
      <c r="F19" s="146"/>
      <c r="G19" s="146"/>
    </row>
    <row r="20" spans="1:7" ht="13.5" hidden="1" customHeight="1" thickBot="1">
      <c r="A20" s="161"/>
      <c r="B20" s="161"/>
      <c r="C20" s="188"/>
      <c r="D20" s="164"/>
      <c r="E20" s="146"/>
      <c r="F20" s="146"/>
      <c r="G20" s="146"/>
    </row>
    <row r="21" spans="1:7" ht="32.25" customHeight="1">
      <c r="A21" s="176">
        <v>2</v>
      </c>
      <c r="B21" s="162" t="s">
        <v>151</v>
      </c>
      <c r="C21" s="162" t="s">
        <v>152</v>
      </c>
      <c r="D21" s="165" t="s">
        <v>153</v>
      </c>
      <c r="E21" s="163">
        <f>27227.16+2000</f>
        <v>29227.16</v>
      </c>
      <c r="F21" s="173">
        <v>28752.81</v>
      </c>
      <c r="G21" s="173">
        <f>E21+F21</f>
        <v>57979.97</v>
      </c>
    </row>
    <row r="22" spans="1:7" ht="15.75" customHeight="1">
      <c r="A22" s="177"/>
      <c r="B22" s="161"/>
      <c r="C22" s="161"/>
      <c r="D22" s="164"/>
      <c r="E22" s="164"/>
      <c r="F22" s="175"/>
      <c r="G22" s="175"/>
    </row>
    <row r="23" spans="1:7" ht="15.75" customHeight="1">
      <c r="A23" s="177"/>
      <c r="B23" s="161"/>
      <c r="C23" s="161"/>
      <c r="D23" s="165" t="s">
        <v>154</v>
      </c>
      <c r="E23" s="173">
        <v>11773.02</v>
      </c>
      <c r="F23" s="173">
        <v>12432.71</v>
      </c>
      <c r="G23" s="173">
        <f>E23+F23</f>
        <v>24205.73</v>
      </c>
    </row>
    <row r="24" spans="1:7" ht="17.25" customHeight="1">
      <c r="A24" s="177"/>
      <c r="B24" s="161"/>
      <c r="C24" s="161"/>
      <c r="D24" s="164"/>
      <c r="E24" s="175"/>
      <c r="F24" s="175"/>
      <c r="G24" s="175"/>
    </row>
    <row r="25" spans="1:7">
      <c r="A25" s="177"/>
      <c r="B25" s="161"/>
      <c r="C25" s="161"/>
      <c r="D25" s="138" t="s">
        <v>29</v>
      </c>
      <c r="E25" s="141">
        <v>44190.9</v>
      </c>
      <c r="F25" s="141">
        <v>46667.1</v>
      </c>
      <c r="G25" s="141">
        <f>E25+F25</f>
        <v>90858</v>
      </c>
    </row>
    <row r="26" spans="1:7">
      <c r="A26" s="178"/>
      <c r="B26" s="161"/>
      <c r="C26" s="161"/>
      <c r="D26" s="138" t="s">
        <v>30</v>
      </c>
      <c r="E26" s="141">
        <v>16105.92</v>
      </c>
      <c r="F26" s="141">
        <v>17008.400000000001</v>
      </c>
      <c r="G26" s="141">
        <f>E26+F26</f>
        <v>33114.32</v>
      </c>
    </row>
    <row r="27" spans="1:7" ht="63" customHeight="1">
      <c r="A27" s="160">
        <v>3</v>
      </c>
      <c r="B27" s="162" t="s">
        <v>155</v>
      </c>
      <c r="C27" s="162" t="s">
        <v>156</v>
      </c>
      <c r="D27" s="162" t="s">
        <v>157</v>
      </c>
      <c r="E27" s="163">
        <v>0</v>
      </c>
      <c r="F27" s="163">
        <v>0</v>
      </c>
      <c r="G27" s="163">
        <f>E27+F27</f>
        <v>0</v>
      </c>
    </row>
    <row r="28" spans="1:7" ht="9" customHeight="1">
      <c r="A28" s="161"/>
      <c r="B28" s="161"/>
      <c r="C28" s="161"/>
      <c r="D28" s="161"/>
      <c r="E28" s="164"/>
      <c r="F28" s="164"/>
      <c r="G28" s="164"/>
    </row>
    <row r="29" spans="1:7" ht="27" hidden="1" customHeight="1">
      <c r="A29" s="161"/>
      <c r="B29" s="161"/>
      <c r="C29" s="161"/>
      <c r="D29" s="161"/>
      <c r="E29" s="164"/>
      <c r="F29" s="164"/>
      <c r="G29" s="164"/>
    </row>
    <row r="30" spans="1:7" ht="21.75" customHeight="1">
      <c r="A30" s="161"/>
      <c r="B30" s="161"/>
      <c r="C30" s="161"/>
      <c r="D30" s="161"/>
      <c r="E30" s="164"/>
      <c r="F30" s="164"/>
      <c r="G30" s="164"/>
    </row>
    <row r="31" spans="1:7" ht="99" customHeight="1">
      <c r="A31" s="167">
        <v>4</v>
      </c>
      <c r="B31" s="168" t="s">
        <v>158</v>
      </c>
      <c r="C31" s="189" t="s">
        <v>159</v>
      </c>
      <c r="D31" s="162" t="s">
        <v>36</v>
      </c>
      <c r="E31" s="163">
        <f>4697.36+5000</f>
        <v>9697.36</v>
      </c>
      <c r="F31" s="163">
        <v>4960.57</v>
      </c>
      <c r="G31" s="163">
        <f>E31+F31</f>
        <v>14657.93</v>
      </c>
    </row>
    <row r="32" spans="1:7" ht="15.75" customHeight="1">
      <c r="A32" s="167"/>
      <c r="B32" s="168"/>
      <c r="C32" s="190"/>
      <c r="D32" s="161"/>
      <c r="E32" s="164"/>
      <c r="F32" s="164"/>
      <c r="G32" s="164"/>
    </row>
    <row r="33" spans="1:7" ht="78.75">
      <c r="A33" s="167"/>
      <c r="B33" s="168"/>
      <c r="C33" s="143" t="s">
        <v>160</v>
      </c>
      <c r="D33" s="144" t="s">
        <v>161</v>
      </c>
      <c r="E33" s="141">
        <v>4188.78</v>
      </c>
      <c r="F33" s="141">
        <v>4423.49</v>
      </c>
      <c r="G33" s="141">
        <f t="shared" ref="G33:G41" si="1">E33+F33</f>
        <v>8612.27</v>
      </c>
    </row>
    <row r="34" spans="1:7" ht="84.75" customHeight="1">
      <c r="A34" s="167"/>
      <c r="B34" s="168"/>
      <c r="C34" s="191" t="s">
        <v>162</v>
      </c>
      <c r="D34" s="144" t="s">
        <v>163</v>
      </c>
      <c r="E34" s="141">
        <v>3676.9</v>
      </c>
      <c r="F34" s="141">
        <v>3882.93</v>
      </c>
      <c r="G34" s="141">
        <f t="shared" si="1"/>
        <v>7559.83</v>
      </c>
    </row>
    <row r="35" spans="1:7" ht="37.5" customHeight="1">
      <c r="A35" s="167"/>
      <c r="B35" s="168"/>
      <c r="C35" s="192"/>
      <c r="D35" s="144" t="s">
        <v>63</v>
      </c>
      <c r="E35" s="141">
        <v>547.66999999999996</v>
      </c>
      <c r="F35" s="141">
        <v>578.36</v>
      </c>
      <c r="G35" s="146">
        <f t="shared" si="1"/>
        <v>1126.03</v>
      </c>
    </row>
    <row r="36" spans="1:7" ht="57" customHeight="1">
      <c r="A36" s="167"/>
      <c r="B36" s="168"/>
      <c r="C36" s="191" t="s">
        <v>164</v>
      </c>
      <c r="D36" s="144" t="s">
        <v>65</v>
      </c>
      <c r="E36" s="141">
        <v>3892.09</v>
      </c>
      <c r="F36" s="141">
        <v>4110.18</v>
      </c>
      <c r="G36" s="141">
        <f t="shared" si="1"/>
        <v>8002.27</v>
      </c>
    </row>
    <row r="37" spans="1:7" ht="24.75" customHeight="1">
      <c r="A37" s="167"/>
      <c r="B37" s="168"/>
      <c r="C37" s="192"/>
      <c r="D37" s="144" t="s">
        <v>66</v>
      </c>
      <c r="E37" s="141">
        <v>595.95000000000005</v>
      </c>
      <c r="F37" s="141">
        <v>629.34</v>
      </c>
      <c r="G37" s="146">
        <f t="shared" si="1"/>
        <v>1225.29</v>
      </c>
    </row>
    <row r="38" spans="1:7" ht="47.25" customHeight="1">
      <c r="A38" s="167"/>
      <c r="B38" s="168"/>
      <c r="C38" s="169" t="s">
        <v>165</v>
      </c>
      <c r="D38" s="138" t="s">
        <v>166</v>
      </c>
      <c r="E38" s="142">
        <v>195.61</v>
      </c>
      <c r="F38" s="142">
        <v>206.57</v>
      </c>
      <c r="G38" s="142">
        <f t="shared" si="1"/>
        <v>402.18</v>
      </c>
    </row>
    <row r="39" spans="1:7" ht="31.5" customHeight="1">
      <c r="A39" s="167"/>
      <c r="B39" s="168"/>
      <c r="C39" s="195"/>
      <c r="D39" s="138" t="s">
        <v>75</v>
      </c>
      <c r="E39" s="142">
        <v>732.74</v>
      </c>
      <c r="F39" s="142">
        <v>773.8</v>
      </c>
      <c r="G39" s="142">
        <f t="shared" si="1"/>
        <v>1506.54</v>
      </c>
    </row>
    <row r="40" spans="1:7">
      <c r="A40" s="167"/>
      <c r="B40" s="168"/>
      <c r="C40" s="195"/>
      <c r="D40" s="138" t="s">
        <v>76</v>
      </c>
      <c r="E40" s="142">
        <v>5.03</v>
      </c>
      <c r="F40" s="142">
        <v>5.31</v>
      </c>
      <c r="G40" s="142">
        <f t="shared" si="1"/>
        <v>10.34</v>
      </c>
    </row>
    <row r="41" spans="1:7" ht="45.75" customHeight="1">
      <c r="A41" s="167"/>
      <c r="B41" s="168"/>
      <c r="C41" s="195"/>
      <c r="D41" s="138" t="s">
        <v>86</v>
      </c>
      <c r="E41" s="142">
        <v>470.62</v>
      </c>
      <c r="F41" s="142">
        <v>496.99</v>
      </c>
      <c r="G41" s="142">
        <f t="shared" si="1"/>
        <v>967.61</v>
      </c>
    </row>
    <row r="42" spans="1:7" ht="63.75" customHeight="1">
      <c r="A42" s="167"/>
      <c r="B42" s="168"/>
      <c r="C42" s="195"/>
      <c r="D42" s="138" t="s">
        <v>167</v>
      </c>
      <c r="E42" s="142">
        <v>94.93</v>
      </c>
      <c r="F42" s="142">
        <v>100.25</v>
      </c>
      <c r="G42" s="142">
        <f t="shared" ref="G42:G43" si="2">E42+F42</f>
        <v>195.18</v>
      </c>
    </row>
    <row r="43" spans="1:7" ht="78" customHeight="1">
      <c r="A43" s="167"/>
      <c r="B43" s="168"/>
      <c r="C43" s="195"/>
      <c r="D43" s="138" t="s">
        <v>168</v>
      </c>
      <c r="E43" s="142">
        <v>1627.42</v>
      </c>
      <c r="F43" s="142">
        <v>1718.61</v>
      </c>
      <c r="G43" s="142">
        <f t="shared" si="2"/>
        <v>3346.0299999999997</v>
      </c>
    </row>
    <row r="44" spans="1:7" ht="31.5">
      <c r="A44" s="167"/>
      <c r="B44" s="168"/>
      <c r="C44" s="195"/>
      <c r="D44" s="143" t="s">
        <v>169</v>
      </c>
      <c r="E44" s="141">
        <v>4963.8</v>
      </c>
      <c r="F44" s="141">
        <v>5241.9399999999996</v>
      </c>
      <c r="G44" s="142">
        <f>E44+F44</f>
        <v>10205.74</v>
      </c>
    </row>
    <row r="45" spans="1:7" ht="33" customHeight="1">
      <c r="A45" s="167"/>
      <c r="B45" s="168"/>
      <c r="C45" s="196"/>
      <c r="D45" s="143" t="s">
        <v>170</v>
      </c>
      <c r="E45" s="141">
        <v>0</v>
      </c>
      <c r="F45" s="141">
        <v>0</v>
      </c>
      <c r="G45" s="141">
        <f>E45+F45</f>
        <v>0</v>
      </c>
    </row>
    <row r="46" spans="1:7" ht="13.5" hidden="1" customHeight="1" thickBot="1">
      <c r="A46" s="167"/>
      <c r="B46" s="168"/>
      <c r="C46" s="122"/>
      <c r="D46" s="124"/>
      <c r="E46" s="125"/>
      <c r="F46" s="125"/>
      <c r="G46" s="145"/>
    </row>
    <row r="47" spans="1:7" ht="82.5" customHeight="1">
      <c r="A47" s="167"/>
      <c r="B47" s="168"/>
      <c r="C47" s="123" t="s">
        <v>171</v>
      </c>
      <c r="D47" s="120" t="s">
        <v>172</v>
      </c>
      <c r="E47" s="141">
        <v>4006.23</v>
      </c>
      <c r="F47" s="141">
        <v>4230.72</v>
      </c>
      <c r="G47" s="141">
        <f>E47+F47</f>
        <v>8236.9500000000007</v>
      </c>
    </row>
    <row r="48" spans="1:7" ht="51.75" customHeight="1">
      <c r="A48" s="167"/>
      <c r="B48" s="168"/>
      <c r="C48" s="169" t="s">
        <v>173</v>
      </c>
      <c r="D48" s="138" t="s">
        <v>74</v>
      </c>
      <c r="E48" s="142">
        <v>978.04</v>
      </c>
      <c r="F48" s="142">
        <v>1032.8399999999999</v>
      </c>
      <c r="G48" s="141">
        <f t="shared" ref="G48:G56" si="3">E48+F48</f>
        <v>2010.8799999999999</v>
      </c>
    </row>
    <row r="49" spans="1:7" ht="31.5" customHeight="1">
      <c r="A49" s="167"/>
      <c r="B49" s="168"/>
      <c r="C49" s="195"/>
      <c r="D49" s="138" t="s">
        <v>75</v>
      </c>
      <c r="E49" s="142">
        <v>1831.31</v>
      </c>
      <c r="F49" s="142">
        <v>1933.93</v>
      </c>
      <c r="G49" s="141">
        <f t="shared" si="3"/>
        <v>3765.24</v>
      </c>
    </row>
    <row r="50" spans="1:7">
      <c r="A50" s="167"/>
      <c r="B50" s="168"/>
      <c r="C50" s="195"/>
      <c r="D50" s="138" t="s">
        <v>85</v>
      </c>
      <c r="E50" s="142">
        <v>24.29</v>
      </c>
      <c r="F50" s="142">
        <v>25.65</v>
      </c>
      <c r="G50" s="141">
        <f>E50+F50</f>
        <v>49.94</v>
      </c>
    </row>
    <row r="51" spans="1:7" ht="30.75" customHeight="1">
      <c r="A51" s="167"/>
      <c r="B51" s="168"/>
      <c r="C51" s="195"/>
      <c r="D51" s="138" t="s">
        <v>86</v>
      </c>
      <c r="E51" s="142">
        <v>1176.18</v>
      </c>
      <c r="F51" s="142">
        <v>1242.0899999999999</v>
      </c>
      <c r="G51" s="141">
        <f t="shared" si="3"/>
        <v>2418.27</v>
      </c>
    </row>
    <row r="52" spans="1:7" ht="81.75" customHeight="1">
      <c r="A52" s="167"/>
      <c r="B52" s="168"/>
      <c r="C52" s="195"/>
      <c r="D52" s="138" t="s">
        <v>172</v>
      </c>
      <c r="E52" s="142">
        <v>8137.11</v>
      </c>
      <c r="F52" s="142">
        <v>8593.07</v>
      </c>
      <c r="G52" s="141">
        <f>E52+F52</f>
        <v>16730.18</v>
      </c>
    </row>
    <row r="53" spans="1:7" ht="31.5">
      <c r="A53" s="167"/>
      <c r="B53" s="168"/>
      <c r="C53" s="195"/>
      <c r="D53" s="138" t="s">
        <v>169</v>
      </c>
      <c r="E53" s="142">
        <v>19855.22</v>
      </c>
      <c r="F53" s="141">
        <v>20967.79</v>
      </c>
      <c r="G53" s="141">
        <f t="shared" si="3"/>
        <v>40823.01</v>
      </c>
    </row>
    <row r="54" spans="1:7" ht="36.75" customHeight="1">
      <c r="A54" s="167"/>
      <c r="B54" s="168"/>
      <c r="C54" s="196"/>
      <c r="D54" s="166" t="s">
        <v>174</v>
      </c>
      <c r="E54" s="163">
        <v>0</v>
      </c>
      <c r="F54" s="163">
        <v>0</v>
      </c>
      <c r="G54" s="141">
        <f>E54+F54</f>
        <v>0</v>
      </c>
    </row>
    <row r="55" spans="1:7" hidden="1">
      <c r="A55" s="167"/>
      <c r="B55" s="168"/>
      <c r="C55" s="143"/>
      <c r="D55" s="164"/>
      <c r="E55" s="164"/>
      <c r="F55" s="164"/>
      <c r="G55" s="141">
        <f t="shared" si="3"/>
        <v>0</v>
      </c>
    </row>
    <row r="56" spans="1:7" ht="75.75" customHeight="1">
      <c r="A56" s="167"/>
      <c r="B56" s="168"/>
      <c r="C56" s="169" t="s">
        <v>175</v>
      </c>
      <c r="D56" s="137" t="s">
        <v>176</v>
      </c>
      <c r="E56" s="142">
        <v>8587.7000000000007</v>
      </c>
      <c r="F56" s="142">
        <v>9068.9</v>
      </c>
      <c r="G56" s="141">
        <f t="shared" si="3"/>
        <v>17656.599999999999</v>
      </c>
    </row>
    <row r="57" spans="1:7" ht="3.75" customHeight="1">
      <c r="A57" s="167"/>
      <c r="B57" s="168"/>
      <c r="C57" s="195"/>
      <c r="D57" s="165" t="s">
        <v>177</v>
      </c>
      <c r="E57" s="172">
        <v>944.03</v>
      </c>
      <c r="F57" s="172">
        <v>996.93</v>
      </c>
      <c r="G57" s="173">
        <f>E57+F57</f>
        <v>1940.96</v>
      </c>
    </row>
    <row r="58" spans="1:7" ht="15.75" customHeight="1">
      <c r="A58" s="167"/>
      <c r="B58" s="168"/>
      <c r="C58" s="195"/>
      <c r="D58" s="164"/>
      <c r="E58" s="164"/>
      <c r="F58" s="164"/>
      <c r="G58" s="174"/>
    </row>
    <row r="59" spans="1:7" ht="12.75" customHeight="1">
      <c r="A59" s="167"/>
      <c r="B59" s="168"/>
      <c r="C59" s="195"/>
      <c r="D59" s="164"/>
      <c r="E59" s="164"/>
      <c r="F59" s="164"/>
      <c r="G59" s="175"/>
    </row>
    <row r="60" spans="1:7" ht="81.75" customHeight="1">
      <c r="A60" s="167"/>
      <c r="B60" s="168"/>
      <c r="C60" s="195"/>
      <c r="D60" s="138" t="s">
        <v>168</v>
      </c>
      <c r="E60" s="142">
        <v>7849.92</v>
      </c>
      <c r="F60" s="142">
        <v>8289.7800000000007</v>
      </c>
      <c r="G60" s="141">
        <f>E60+F60</f>
        <v>16139.7</v>
      </c>
    </row>
    <row r="61" spans="1:7" ht="31.5">
      <c r="A61" s="167"/>
      <c r="B61" s="168"/>
      <c r="C61" s="195"/>
      <c r="D61" s="138" t="s">
        <v>169</v>
      </c>
      <c r="E61" s="142">
        <v>19855.2</v>
      </c>
      <c r="F61" s="127">
        <v>20967.77</v>
      </c>
      <c r="G61" s="141">
        <f>E61+F61</f>
        <v>40822.97</v>
      </c>
    </row>
    <row r="62" spans="1:7" ht="15" customHeight="1">
      <c r="A62" s="167"/>
      <c r="B62" s="168"/>
      <c r="C62" s="195"/>
      <c r="D62" s="165" t="s">
        <v>178</v>
      </c>
      <c r="E62" s="172">
        <v>0</v>
      </c>
      <c r="F62" s="172">
        <v>0</v>
      </c>
      <c r="G62" s="173">
        <f>E62+F62</f>
        <v>0</v>
      </c>
    </row>
    <row r="63" spans="1:7">
      <c r="A63" s="167"/>
      <c r="B63" s="168"/>
      <c r="C63" s="196"/>
      <c r="D63" s="164"/>
      <c r="E63" s="164"/>
      <c r="F63" s="164"/>
      <c r="G63" s="175"/>
    </row>
    <row r="64" spans="1:7" ht="78.75" customHeight="1">
      <c r="A64" s="160">
        <v>5</v>
      </c>
      <c r="B64" s="181" t="s">
        <v>179</v>
      </c>
      <c r="C64" s="168" t="s">
        <v>180</v>
      </c>
      <c r="D64" s="138" t="s">
        <v>181</v>
      </c>
      <c r="E64" s="142">
        <v>111.05</v>
      </c>
      <c r="F64" s="142">
        <v>117.28</v>
      </c>
      <c r="G64" s="141">
        <f>E64+F64</f>
        <v>228.32999999999998</v>
      </c>
    </row>
    <row r="65" spans="1:7" ht="49.5" customHeight="1">
      <c r="A65" s="160"/>
      <c r="B65" s="181"/>
      <c r="C65" s="171"/>
      <c r="D65" s="143" t="s">
        <v>182</v>
      </c>
      <c r="E65" s="141">
        <v>39.64</v>
      </c>
      <c r="F65" s="141">
        <v>41.86</v>
      </c>
      <c r="G65" s="141">
        <f>E65+F65</f>
        <v>81.5</v>
      </c>
    </row>
    <row r="66" spans="1:7" ht="47.25">
      <c r="A66" s="160"/>
      <c r="B66" s="181"/>
      <c r="C66" s="171"/>
      <c r="D66" s="143" t="s">
        <v>183</v>
      </c>
      <c r="E66" s="141">
        <v>222.75</v>
      </c>
      <c r="F66" s="141">
        <v>235.23</v>
      </c>
      <c r="G66" s="141">
        <f>E66+F66</f>
        <v>457.98</v>
      </c>
    </row>
    <row r="67" spans="1:7" ht="14.25" customHeight="1">
      <c r="A67" s="160"/>
      <c r="B67" s="181"/>
      <c r="C67" s="171"/>
      <c r="D67" s="166" t="s">
        <v>184</v>
      </c>
      <c r="E67" s="163">
        <v>19.489999999999998</v>
      </c>
      <c r="F67" s="163">
        <v>20.58</v>
      </c>
      <c r="G67" s="173">
        <f>E67+F67</f>
        <v>40.069999999999993</v>
      </c>
    </row>
    <row r="68" spans="1:7" ht="7.5" customHeight="1">
      <c r="A68" s="160"/>
      <c r="B68" s="181"/>
      <c r="C68" s="171"/>
      <c r="D68" s="164"/>
      <c r="E68" s="164"/>
      <c r="F68" s="164"/>
      <c r="G68" s="175"/>
    </row>
    <row r="69" spans="1:7" ht="55.5" customHeight="1">
      <c r="A69" s="160"/>
      <c r="B69" s="181"/>
      <c r="C69" s="189" t="s">
        <v>185</v>
      </c>
      <c r="D69" s="169" t="s">
        <v>186</v>
      </c>
      <c r="E69" s="163">
        <v>67011.34</v>
      </c>
      <c r="F69" s="163">
        <v>70766.259999999995</v>
      </c>
      <c r="G69" s="163">
        <f>E69+F69</f>
        <v>137777.59999999998</v>
      </c>
    </row>
    <row r="70" spans="1:7" ht="26.25" customHeight="1">
      <c r="A70" s="160"/>
      <c r="B70" s="181"/>
      <c r="C70" s="190"/>
      <c r="D70" s="170"/>
      <c r="E70" s="164"/>
      <c r="F70" s="164"/>
      <c r="G70" s="164"/>
    </row>
    <row r="71" spans="1:7" ht="152.25" hidden="1" customHeight="1">
      <c r="A71" s="160"/>
      <c r="B71" s="181"/>
      <c r="C71" s="162" t="s">
        <v>187</v>
      </c>
      <c r="D71" s="166" t="s">
        <v>188</v>
      </c>
      <c r="E71" s="163">
        <v>1776.89</v>
      </c>
      <c r="F71" s="163">
        <v>1876.46</v>
      </c>
      <c r="G71" s="163">
        <f>E71+F71</f>
        <v>3653.3500000000004</v>
      </c>
    </row>
    <row r="72" spans="1:7" ht="10.5" customHeight="1">
      <c r="A72" s="160"/>
      <c r="B72" s="181"/>
      <c r="C72" s="161"/>
      <c r="D72" s="164"/>
      <c r="E72" s="163"/>
      <c r="F72" s="163"/>
      <c r="G72" s="164"/>
    </row>
    <row r="73" spans="1:7" ht="15.75" customHeight="1">
      <c r="A73" s="160"/>
      <c r="B73" s="181"/>
      <c r="C73" s="161"/>
      <c r="D73" s="164"/>
      <c r="E73" s="163"/>
      <c r="F73" s="163"/>
      <c r="G73" s="164"/>
    </row>
    <row r="74" spans="1:7" ht="14.25" customHeight="1">
      <c r="A74" s="160"/>
      <c r="B74" s="181"/>
      <c r="C74" s="161"/>
      <c r="D74" s="164"/>
      <c r="E74" s="163"/>
      <c r="F74" s="163"/>
      <c r="G74" s="164"/>
    </row>
    <row r="75" spans="1:7" ht="7.5" customHeight="1">
      <c r="A75" s="160"/>
      <c r="B75" s="181"/>
      <c r="C75" s="161"/>
      <c r="D75" s="164"/>
      <c r="E75" s="163"/>
      <c r="F75" s="163"/>
      <c r="G75" s="164"/>
    </row>
    <row r="76" spans="1:7" ht="34.5" customHeight="1">
      <c r="A76" s="160"/>
      <c r="B76" s="181"/>
      <c r="C76" s="161"/>
      <c r="D76" s="164"/>
      <c r="E76" s="163"/>
      <c r="F76" s="163"/>
      <c r="G76" s="164"/>
    </row>
    <row r="77" spans="1:7" ht="72" hidden="1" customHeight="1">
      <c r="A77" s="160"/>
      <c r="B77" s="181"/>
      <c r="C77" s="161"/>
      <c r="D77" s="166" t="s">
        <v>189</v>
      </c>
      <c r="E77" s="163">
        <v>893.6</v>
      </c>
      <c r="F77" s="146"/>
      <c r="G77" s="163">
        <f>E77+F78</f>
        <v>1837.27</v>
      </c>
    </row>
    <row r="78" spans="1:7" ht="36.75" customHeight="1">
      <c r="A78" s="160"/>
      <c r="B78" s="181"/>
      <c r="C78" s="161"/>
      <c r="D78" s="164"/>
      <c r="E78" s="164"/>
      <c r="F78" s="141">
        <v>943.67</v>
      </c>
      <c r="G78" s="164"/>
    </row>
    <row r="79" spans="1:7" ht="31.5">
      <c r="A79" s="160"/>
      <c r="B79" s="181"/>
      <c r="C79" s="161"/>
      <c r="D79" s="143" t="s">
        <v>190</v>
      </c>
      <c r="E79" s="141">
        <v>228.18</v>
      </c>
      <c r="F79" s="141">
        <v>240.97</v>
      </c>
      <c r="G79" s="141">
        <f>E79+F79</f>
        <v>469.15</v>
      </c>
    </row>
    <row r="80" spans="1:7" ht="15.75" customHeight="1">
      <c r="A80" s="160"/>
      <c r="B80" s="181"/>
      <c r="C80" s="161"/>
      <c r="D80" s="143" t="s">
        <v>191</v>
      </c>
      <c r="E80" s="141">
        <v>0</v>
      </c>
      <c r="F80" s="141">
        <v>0</v>
      </c>
      <c r="G80" s="141">
        <f>E80+F80</f>
        <v>0</v>
      </c>
    </row>
    <row r="81" spans="1:7" ht="63" hidden="1" customHeight="1">
      <c r="A81" s="160"/>
      <c r="B81" s="181"/>
      <c r="C81" s="161"/>
      <c r="D81" s="166" t="s">
        <v>114</v>
      </c>
      <c r="E81" s="163">
        <v>1954.5</v>
      </c>
      <c r="F81" s="163">
        <v>2064.02</v>
      </c>
      <c r="G81" s="163">
        <f>E81+F81</f>
        <v>4018.52</v>
      </c>
    </row>
    <row r="82" spans="1:7">
      <c r="A82" s="160"/>
      <c r="B82" s="181"/>
      <c r="C82" s="161"/>
      <c r="D82" s="164"/>
      <c r="E82" s="163"/>
      <c r="F82" s="163"/>
      <c r="G82" s="164"/>
    </row>
    <row r="83" spans="1:7" ht="17.25" customHeight="1">
      <c r="A83" s="160"/>
      <c r="B83" s="181"/>
      <c r="C83" s="161"/>
      <c r="D83" s="164"/>
      <c r="E83" s="163"/>
      <c r="F83" s="163"/>
      <c r="G83" s="164"/>
    </row>
    <row r="84" spans="1:7" ht="9.75" customHeight="1">
      <c r="A84" s="160"/>
      <c r="B84" s="181"/>
      <c r="C84" s="161"/>
      <c r="D84" s="166" t="s">
        <v>189</v>
      </c>
      <c r="E84" s="163">
        <v>893.6</v>
      </c>
      <c r="F84" s="163">
        <v>943.67</v>
      </c>
      <c r="G84" s="163">
        <f>E84+F84</f>
        <v>1837.27</v>
      </c>
    </row>
    <row r="85" spans="1:7" ht="19.5" customHeight="1">
      <c r="A85" s="160"/>
      <c r="B85" s="181"/>
      <c r="C85" s="161"/>
      <c r="D85" s="164"/>
      <c r="E85" s="164"/>
      <c r="F85" s="163"/>
      <c r="G85" s="164"/>
    </row>
    <row r="86" spans="1:7" ht="3.75" customHeight="1">
      <c r="A86" s="160"/>
      <c r="B86" s="181"/>
      <c r="C86" s="161"/>
      <c r="D86" s="166" t="s">
        <v>192</v>
      </c>
      <c r="E86" s="163">
        <v>67.72</v>
      </c>
      <c r="F86" s="173">
        <v>71.510000000000005</v>
      </c>
      <c r="G86" s="163">
        <f>E86+F86</f>
        <v>139.23000000000002</v>
      </c>
    </row>
    <row r="87" spans="1:7" ht="29.25" customHeight="1">
      <c r="A87" s="160"/>
      <c r="B87" s="181"/>
      <c r="C87" s="161"/>
      <c r="D87" s="164"/>
      <c r="E87" s="164"/>
      <c r="F87" s="175"/>
      <c r="G87" s="164"/>
    </row>
    <row r="88" spans="1:7" ht="31.5">
      <c r="A88" s="160"/>
      <c r="B88" s="181"/>
      <c r="C88" s="161"/>
      <c r="D88" s="144" t="s">
        <v>193</v>
      </c>
      <c r="E88" s="141">
        <v>29248.3</v>
      </c>
      <c r="F88" s="141">
        <v>30887.200000000001</v>
      </c>
      <c r="G88" s="141">
        <f t="shared" ref="G88:G95" si="4">E88+F88</f>
        <v>60135.5</v>
      </c>
    </row>
    <row r="89" spans="1:7" ht="31.5">
      <c r="A89" s="160"/>
      <c r="B89" s="181"/>
      <c r="C89" s="161"/>
      <c r="D89" s="144" t="s">
        <v>194</v>
      </c>
      <c r="E89" s="141">
        <v>8270.85</v>
      </c>
      <c r="F89" s="141">
        <v>8734.2999999999993</v>
      </c>
      <c r="G89" s="141">
        <f t="shared" si="4"/>
        <v>17005.150000000001</v>
      </c>
    </row>
    <row r="90" spans="1:7" ht="84.75" customHeight="1">
      <c r="A90" s="160"/>
      <c r="B90" s="181"/>
      <c r="C90" s="162" t="s">
        <v>195</v>
      </c>
      <c r="D90" s="143" t="s">
        <v>196</v>
      </c>
      <c r="E90" s="141">
        <v>4230.26</v>
      </c>
      <c r="F90" s="141">
        <v>4467.3</v>
      </c>
      <c r="G90" s="141">
        <f t="shared" si="4"/>
        <v>8697.5600000000013</v>
      </c>
    </row>
    <row r="91" spans="1:7" ht="31.5">
      <c r="A91" s="160"/>
      <c r="B91" s="181"/>
      <c r="C91" s="161"/>
      <c r="D91" s="143" t="s">
        <v>189</v>
      </c>
      <c r="E91" s="141">
        <v>2127.4</v>
      </c>
      <c r="F91" s="141">
        <v>2246.61</v>
      </c>
      <c r="G91" s="141">
        <f t="shared" si="4"/>
        <v>4374.01</v>
      </c>
    </row>
    <row r="92" spans="1:7" ht="31.5">
      <c r="A92" s="160"/>
      <c r="B92" s="181"/>
      <c r="C92" s="161"/>
      <c r="D92" s="143" t="s">
        <v>190</v>
      </c>
      <c r="E92" s="141">
        <v>543.23</v>
      </c>
      <c r="F92" s="141">
        <v>573.66999999999996</v>
      </c>
      <c r="G92" s="141">
        <f t="shared" si="4"/>
        <v>1116.9000000000001</v>
      </c>
    </row>
    <row r="93" spans="1:7">
      <c r="A93" s="160"/>
      <c r="B93" s="181"/>
      <c r="C93" s="161"/>
      <c r="D93" s="143" t="s">
        <v>191</v>
      </c>
      <c r="E93" s="141">
        <v>0</v>
      </c>
      <c r="F93" s="141">
        <v>0</v>
      </c>
      <c r="G93" s="141">
        <f t="shared" si="4"/>
        <v>0</v>
      </c>
    </row>
    <row r="94" spans="1:7" ht="31.5">
      <c r="A94" s="160"/>
      <c r="B94" s="181"/>
      <c r="C94" s="161"/>
      <c r="D94" s="143" t="s">
        <v>114</v>
      </c>
      <c r="E94" s="141">
        <v>4653.1000000000004</v>
      </c>
      <c r="F94" s="141">
        <v>4913.83</v>
      </c>
      <c r="G94" s="141">
        <f t="shared" si="4"/>
        <v>9566.93</v>
      </c>
    </row>
    <row r="95" spans="1:7" ht="9.75" customHeight="1">
      <c r="A95" s="160"/>
      <c r="B95" s="181"/>
      <c r="C95" s="161"/>
      <c r="D95" s="166" t="s">
        <v>189</v>
      </c>
      <c r="E95" s="163">
        <v>2127.4</v>
      </c>
      <c r="F95" s="163">
        <v>2246.61</v>
      </c>
      <c r="G95" s="163">
        <f t="shared" si="4"/>
        <v>4374.01</v>
      </c>
    </row>
    <row r="96" spans="1:7" ht="18.75" customHeight="1">
      <c r="A96" s="160"/>
      <c r="B96" s="181"/>
      <c r="C96" s="161"/>
      <c r="D96" s="164"/>
      <c r="E96" s="164"/>
      <c r="F96" s="164"/>
      <c r="G96" s="164"/>
    </row>
    <row r="97" spans="1:7" ht="9.75" customHeight="1">
      <c r="A97" s="160"/>
      <c r="B97" s="181"/>
      <c r="C97" s="161"/>
      <c r="D97" s="166" t="s">
        <v>197</v>
      </c>
      <c r="E97" s="163">
        <v>161.22</v>
      </c>
      <c r="F97" s="193">
        <v>170.25</v>
      </c>
      <c r="G97" s="193">
        <f>E97+F97</f>
        <v>331.47</v>
      </c>
    </row>
    <row r="98" spans="1:7" ht="20.25" customHeight="1">
      <c r="A98" s="160"/>
      <c r="B98" s="181"/>
      <c r="C98" s="161"/>
      <c r="D98" s="164"/>
      <c r="E98" s="164"/>
      <c r="F98" s="194"/>
      <c r="G98" s="194"/>
    </row>
    <row r="99" spans="1:7" ht="31.5">
      <c r="A99" s="160"/>
      <c r="B99" s="181"/>
      <c r="C99" s="161"/>
      <c r="D99" s="144" t="s">
        <v>193</v>
      </c>
      <c r="E99" s="141">
        <v>69631.839999999997</v>
      </c>
      <c r="F99" s="141">
        <v>73533.600000000006</v>
      </c>
      <c r="G99" s="141">
        <f>E99+F99</f>
        <v>143165.44</v>
      </c>
    </row>
    <row r="100" spans="1:7" ht="31.5">
      <c r="A100" s="160"/>
      <c r="B100" s="181"/>
      <c r="C100" s="161"/>
      <c r="D100" s="144" t="s">
        <v>194</v>
      </c>
      <c r="E100" s="141">
        <v>19690.52</v>
      </c>
      <c r="F100" s="141">
        <v>20793.86</v>
      </c>
      <c r="G100" s="141">
        <f>E100+F100</f>
        <v>40484.380000000005</v>
      </c>
    </row>
    <row r="101" spans="1:7" ht="33" customHeight="1">
      <c r="A101" s="160"/>
      <c r="B101" s="181"/>
      <c r="C101" s="162" t="s">
        <v>198</v>
      </c>
      <c r="D101" s="138" t="s">
        <v>199</v>
      </c>
      <c r="E101" s="142">
        <v>3173.33</v>
      </c>
      <c r="F101" s="141">
        <v>3351.14</v>
      </c>
      <c r="G101" s="141">
        <f>E101+F101</f>
        <v>6524.4699999999993</v>
      </c>
    </row>
    <row r="102" spans="1:7" ht="60.75" customHeight="1">
      <c r="A102" s="160"/>
      <c r="B102" s="181"/>
      <c r="C102" s="161"/>
      <c r="D102" s="138" t="s">
        <v>200</v>
      </c>
      <c r="E102" s="142">
        <v>633.83000000000004</v>
      </c>
      <c r="F102" s="142">
        <v>669.35</v>
      </c>
      <c r="G102" s="142">
        <f>E102+F102</f>
        <v>1303.18</v>
      </c>
    </row>
    <row r="103" spans="1:7" ht="19.5" customHeight="1">
      <c r="A103" s="160"/>
      <c r="B103" s="181"/>
      <c r="C103" s="161"/>
      <c r="D103" s="165" t="s">
        <v>201</v>
      </c>
      <c r="E103" s="172">
        <v>4409.26</v>
      </c>
      <c r="F103" s="172">
        <v>4656.33</v>
      </c>
      <c r="G103" s="172">
        <f>E103+F103</f>
        <v>9065.59</v>
      </c>
    </row>
    <row r="104" spans="1:7" ht="13.5" customHeight="1">
      <c r="A104" s="160"/>
      <c r="B104" s="181"/>
      <c r="C104" s="161"/>
      <c r="D104" s="164"/>
      <c r="E104" s="164"/>
      <c r="F104" s="164"/>
      <c r="G104" s="164"/>
    </row>
    <row r="105" spans="1:7" ht="11.25" customHeight="1">
      <c r="A105" s="160"/>
      <c r="B105" s="181"/>
      <c r="C105" s="161"/>
      <c r="D105" s="165" t="s">
        <v>202</v>
      </c>
      <c r="E105" s="172">
        <v>840.36</v>
      </c>
      <c r="F105" s="172">
        <v>887.45</v>
      </c>
      <c r="G105" s="172">
        <f>E105+F105</f>
        <v>1727.81</v>
      </c>
    </row>
    <row r="106" spans="1:7" ht="12.75" customHeight="1">
      <c r="A106" s="160"/>
      <c r="B106" s="181"/>
      <c r="C106" s="161"/>
      <c r="D106" s="164"/>
      <c r="E106" s="164"/>
      <c r="F106" s="164"/>
      <c r="G106" s="164"/>
    </row>
    <row r="107" spans="1:7" ht="24" customHeight="1">
      <c r="A107" s="160"/>
      <c r="B107" s="181"/>
      <c r="C107" s="161"/>
      <c r="D107" s="164"/>
      <c r="E107" s="164"/>
      <c r="F107" s="164"/>
      <c r="G107" s="164"/>
    </row>
    <row r="108" spans="1:7" ht="152.25" hidden="1" customHeight="1">
      <c r="A108" s="160"/>
      <c r="B108" s="181"/>
      <c r="C108" s="161"/>
      <c r="D108" s="165" t="s">
        <v>203</v>
      </c>
      <c r="E108" s="172">
        <v>3173.33</v>
      </c>
      <c r="F108" s="172">
        <v>3351.14</v>
      </c>
      <c r="G108" s="141"/>
    </row>
    <row r="109" spans="1:7" ht="35.25" customHeight="1">
      <c r="A109" s="160"/>
      <c r="B109" s="181"/>
      <c r="C109" s="161"/>
      <c r="D109" s="164"/>
      <c r="E109" s="164"/>
      <c r="F109" s="164"/>
      <c r="G109" s="173">
        <f>E108+F108</f>
        <v>6524.4699999999993</v>
      </c>
    </row>
    <row r="110" spans="1:7" ht="15.75" hidden="1" customHeight="1">
      <c r="A110" s="160"/>
      <c r="B110" s="181"/>
      <c r="C110" s="161"/>
      <c r="D110" s="164"/>
      <c r="E110" s="164"/>
      <c r="F110" s="164"/>
      <c r="G110" s="174"/>
    </row>
    <row r="111" spans="1:7" ht="12.75" customHeight="1">
      <c r="A111" s="160"/>
      <c r="B111" s="181"/>
      <c r="C111" s="161"/>
      <c r="D111" s="164"/>
      <c r="E111" s="164"/>
      <c r="F111" s="164"/>
      <c r="G111" s="174"/>
    </row>
    <row r="112" spans="1:7" ht="15.75" customHeight="1">
      <c r="A112" s="160"/>
      <c r="B112" s="181"/>
      <c r="C112" s="161"/>
      <c r="D112" s="164"/>
      <c r="E112" s="164"/>
      <c r="F112" s="164"/>
      <c r="G112" s="174"/>
    </row>
    <row r="113" spans="1:7" ht="15.75" customHeight="1">
      <c r="A113" s="160"/>
      <c r="B113" s="181"/>
      <c r="C113" s="161"/>
      <c r="D113" s="164"/>
      <c r="E113" s="164"/>
      <c r="F113" s="164"/>
      <c r="G113" s="175"/>
    </row>
    <row r="114" spans="1:7" ht="331.5" hidden="1" customHeight="1">
      <c r="A114" s="160"/>
      <c r="B114" s="181"/>
      <c r="C114" s="165" t="s">
        <v>204</v>
      </c>
      <c r="D114" s="162" t="s">
        <v>205</v>
      </c>
      <c r="E114" s="172">
        <v>28274.36</v>
      </c>
      <c r="F114" s="163">
        <v>29858.69</v>
      </c>
      <c r="G114" s="172">
        <f>E114+F114</f>
        <v>58133.05</v>
      </c>
    </row>
    <row r="115" spans="1:7" ht="4.5" customHeight="1">
      <c r="A115" s="160"/>
      <c r="B115" s="181"/>
      <c r="C115" s="164"/>
      <c r="D115" s="161"/>
      <c r="E115" s="164"/>
      <c r="F115" s="164"/>
      <c r="G115" s="164"/>
    </row>
    <row r="116" spans="1:7" ht="12.75" hidden="1" customHeight="1">
      <c r="A116" s="160"/>
      <c r="B116" s="181"/>
      <c r="C116" s="164"/>
      <c r="D116" s="161"/>
      <c r="E116" s="164"/>
      <c r="F116" s="164"/>
      <c r="G116" s="164"/>
    </row>
    <row r="117" spans="1:7" ht="12.75" hidden="1" customHeight="1">
      <c r="A117" s="160"/>
      <c r="B117" s="181"/>
      <c r="C117" s="164"/>
      <c r="D117" s="161"/>
      <c r="E117" s="164"/>
      <c r="F117" s="164"/>
      <c r="G117" s="164"/>
    </row>
    <row r="118" spans="1:7" ht="12.75" customHeight="1">
      <c r="A118" s="160"/>
      <c r="B118" s="181"/>
      <c r="C118" s="164"/>
      <c r="D118" s="161"/>
      <c r="E118" s="164"/>
      <c r="F118" s="164"/>
      <c r="G118" s="164"/>
    </row>
    <row r="119" spans="1:7" ht="3.75" customHeight="1">
      <c r="A119" s="160"/>
      <c r="B119" s="181"/>
      <c r="C119" s="164"/>
      <c r="D119" s="161"/>
      <c r="E119" s="164"/>
      <c r="F119" s="164"/>
      <c r="G119" s="164"/>
    </row>
    <row r="120" spans="1:7" ht="12.75" customHeight="1">
      <c r="A120" s="160"/>
      <c r="B120" s="181"/>
      <c r="C120" s="164"/>
      <c r="D120" s="161"/>
      <c r="E120" s="164"/>
      <c r="F120" s="164"/>
      <c r="G120" s="164"/>
    </row>
    <row r="121" spans="1:7" ht="12.75" customHeight="1">
      <c r="A121" s="160"/>
      <c r="B121" s="181"/>
      <c r="C121" s="164"/>
      <c r="D121" s="161"/>
      <c r="E121" s="164"/>
      <c r="F121" s="164"/>
      <c r="G121" s="164"/>
    </row>
    <row r="122" spans="1:7" ht="12.75" customHeight="1">
      <c r="A122" s="160"/>
      <c r="B122" s="181"/>
      <c r="C122" s="164"/>
      <c r="D122" s="161"/>
      <c r="E122" s="164"/>
      <c r="F122" s="164"/>
      <c r="G122" s="164"/>
    </row>
    <row r="123" spans="1:7" ht="12.75" customHeight="1">
      <c r="A123" s="160"/>
      <c r="B123" s="181"/>
      <c r="C123" s="164"/>
      <c r="D123" s="161"/>
      <c r="E123" s="164"/>
      <c r="F123" s="164"/>
      <c r="G123" s="164"/>
    </row>
    <row r="124" spans="1:7" ht="12.75" customHeight="1">
      <c r="A124" s="160"/>
      <c r="B124" s="181"/>
      <c r="C124" s="164"/>
      <c r="D124" s="161"/>
      <c r="E124" s="164"/>
      <c r="F124" s="164"/>
      <c r="G124" s="164"/>
    </row>
    <row r="125" spans="1:7" ht="21.75" customHeight="1">
      <c r="A125" s="160"/>
      <c r="B125" s="181"/>
      <c r="C125" s="164"/>
      <c r="D125" s="161"/>
      <c r="E125" s="164"/>
      <c r="F125" s="164"/>
      <c r="G125" s="164"/>
    </row>
    <row r="126" spans="1:7" ht="65.25" customHeight="1">
      <c r="A126" s="160"/>
      <c r="B126" s="181"/>
      <c r="C126" s="165" t="s">
        <v>206</v>
      </c>
      <c r="D126" s="162" t="s">
        <v>207</v>
      </c>
      <c r="E126" s="172">
        <v>14159.31</v>
      </c>
      <c r="F126" s="172">
        <v>14952.71</v>
      </c>
      <c r="G126" s="172">
        <f>E126+F126</f>
        <v>29112.019999999997</v>
      </c>
    </row>
    <row r="127" spans="1:7" ht="66.75" customHeight="1">
      <c r="A127" s="160"/>
      <c r="B127" s="181"/>
      <c r="C127" s="164"/>
      <c r="D127" s="161"/>
      <c r="E127" s="164"/>
      <c r="F127" s="164"/>
      <c r="G127" s="164"/>
    </row>
    <row r="128" spans="1:7" ht="31.5" customHeight="1">
      <c r="A128" s="176">
        <v>6</v>
      </c>
      <c r="B128" s="179" t="s">
        <v>208</v>
      </c>
      <c r="C128" s="179" t="s">
        <v>209</v>
      </c>
      <c r="D128" s="180" t="s">
        <v>56</v>
      </c>
      <c r="E128" s="163">
        <f>446804.74+5350</f>
        <v>452154.74</v>
      </c>
      <c r="F128" s="163">
        <v>471841.03</v>
      </c>
      <c r="G128" s="163">
        <f>E128+F128</f>
        <v>923995.77</v>
      </c>
    </row>
    <row r="129" spans="1:7" ht="2.25" customHeight="1">
      <c r="A129" s="177"/>
      <c r="B129" s="161"/>
      <c r="C129" s="161"/>
      <c r="D129" s="164"/>
      <c r="E129" s="164"/>
      <c r="F129" s="164"/>
      <c r="G129" s="164"/>
    </row>
    <row r="130" spans="1:7">
      <c r="A130" s="177"/>
      <c r="B130" s="161"/>
      <c r="C130" s="161"/>
      <c r="D130" s="144" t="s">
        <v>210</v>
      </c>
      <c r="E130" s="141">
        <v>0</v>
      </c>
      <c r="F130" s="141">
        <v>0</v>
      </c>
      <c r="G130" s="141">
        <f>E130+F130</f>
        <v>0</v>
      </c>
    </row>
    <row r="131" spans="1:7" ht="36.75" customHeight="1">
      <c r="A131" s="177"/>
      <c r="B131" s="161"/>
      <c r="C131" s="161"/>
      <c r="D131" s="138" t="s">
        <v>41</v>
      </c>
      <c r="E131" s="141">
        <v>16755.18</v>
      </c>
      <c r="F131" s="141">
        <v>17694.04</v>
      </c>
      <c r="G131" s="141">
        <f>E131+F131</f>
        <v>34449.22</v>
      </c>
    </row>
    <row r="132" spans="1:7" ht="31.5">
      <c r="A132" s="178"/>
      <c r="B132" s="161"/>
      <c r="C132" s="161"/>
      <c r="D132" s="144" t="s">
        <v>211</v>
      </c>
      <c r="E132" s="141">
        <v>25132.77</v>
      </c>
      <c r="F132" s="141">
        <v>26541.06</v>
      </c>
      <c r="G132" s="141">
        <f>E132+F132</f>
        <v>51673.83</v>
      </c>
    </row>
    <row r="133" spans="1:7">
      <c r="A133" s="139"/>
      <c r="B133" s="139"/>
      <c r="C133" s="139"/>
      <c r="D133" s="144" t="s">
        <v>212</v>
      </c>
      <c r="E133" s="128">
        <f>E132+E131+E130+E128+E126+E114+E108+E105+E103+E102+E101+E100+E99+E97+E95+E94+E93+E92+E91+E90+E89+E88+E86+E84+E81+E80+E79+E77+E71+E69+E67+E66+E65+E64+E62+E61+E60+E57+E56+E54+E53+E52+E51+E50+E49+E48+E47+E45+E44+E43+E42+E41+E40+E39+E38+E37+E36+E35+E34+E33+E31+E27+E26+E25+E23+E21+E17+E16+E15+E14+E12+E11+E10+E9+E8+E7+E6+E5+E4+E78</f>
        <v>5797798.96</v>
      </c>
      <c r="F133" s="128">
        <f>F132+F131+F130+F128+F126+F114+F108+F105+F103+F102+F101+F100+F99+F97+F95+F94+F93+F92+F91+F90+F89+F88+F86+F84+F81+F80+F79+F77+F71+F69+F67+F66+F65+F64+F62+F61+F60+F57+F56+F54+F53+F52+F51+F50+F49+F48+F47+F45+F44+F43+F42+F41+F40+F39+F38+F37+F36+F35+F34+F33+F31+F27+F26+F25+F23+F21+F17+F16+F15+F14+F12+F11+F10+F9+F8+F7+F6+F5+F4+F78</f>
        <v>6074254.1000000006</v>
      </c>
      <c r="G133" s="128">
        <f>G132+G131+G130+G128+G126+G114+G108+G105+G103+G102+G101+G100+G99+G97+G95+G94+G93+G92+G91+G90+G89+G88+G86+G84+G81+G80+G79+G77+G71+G69+G67+G66+G65+G64+G62+G61+G60+G57+G56+G54+G53+G52+G51+G50+G49+G48+G47+G45+G44+G43+G42+G41+G40+G39+G38+G37+G36+G35+G34+G33+G31+G27+G26+G25+G23+G21+G17+G16+G15+G14+G12+G11+G10+G9+G8+G7+G6+G5+G4+G78+G109</f>
        <v>11872053.059999999</v>
      </c>
    </row>
    <row r="135" spans="1:7">
      <c r="E135" s="119">
        <f>5751948.96+45850</f>
        <v>5797798.96</v>
      </c>
      <c r="F135" s="119">
        <v>6074254.1100000003</v>
      </c>
      <c r="G135" s="119">
        <v>11872053.07</v>
      </c>
    </row>
    <row r="136" spans="1:7">
      <c r="E136" s="130">
        <f>E135-E133</f>
        <v>0</v>
      </c>
      <c r="F136" s="131">
        <f>F133-F135</f>
        <v>-9.9999997764825821E-3</v>
      </c>
      <c r="G136" s="131">
        <f>G133-G135</f>
        <v>-1.0000001639127731E-2</v>
      </c>
    </row>
  </sheetData>
  <mergeCells count="126">
    <mergeCell ref="C31:C32"/>
    <mergeCell ref="C34:C35"/>
    <mergeCell ref="D54:D55"/>
    <mergeCell ref="E54:E55"/>
    <mergeCell ref="F54:F55"/>
    <mergeCell ref="D57:D59"/>
    <mergeCell ref="E57:E59"/>
    <mergeCell ref="G103:G104"/>
    <mergeCell ref="D105:D107"/>
    <mergeCell ref="E95:E96"/>
    <mergeCell ref="F95:F96"/>
    <mergeCell ref="F97:F98"/>
    <mergeCell ref="G97:G98"/>
    <mergeCell ref="E86:E87"/>
    <mergeCell ref="G86:G87"/>
    <mergeCell ref="C56:C63"/>
    <mergeCell ref="G62:G63"/>
    <mergeCell ref="G57:G59"/>
    <mergeCell ref="C69:C70"/>
    <mergeCell ref="G67:G68"/>
    <mergeCell ref="F86:F87"/>
    <mergeCell ref="C36:C37"/>
    <mergeCell ref="C38:C45"/>
    <mergeCell ref="C48:C54"/>
    <mergeCell ref="F27:F30"/>
    <mergeCell ref="G27:G30"/>
    <mergeCell ref="F103:F104"/>
    <mergeCell ref="D12:D13"/>
    <mergeCell ref="E12:E13"/>
    <mergeCell ref="F12:F13"/>
    <mergeCell ref="G12:G13"/>
    <mergeCell ref="F21:F22"/>
    <mergeCell ref="G21:G22"/>
    <mergeCell ref="D31:D32"/>
    <mergeCell ref="E31:E32"/>
    <mergeCell ref="F31:F32"/>
    <mergeCell ref="G31:G32"/>
    <mergeCell ref="E21:E22"/>
    <mergeCell ref="F57:F59"/>
    <mergeCell ref="D62:D63"/>
    <mergeCell ref="E62:E63"/>
    <mergeCell ref="F62:F63"/>
    <mergeCell ref="D23:D24"/>
    <mergeCell ref="E23:E24"/>
    <mergeCell ref="F23:F24"/>
    <mergeCell ref="G23:G24"/>
    <mergeCell ref="A1:F1"/>
    <mergeCell ref="C3:D3"/>
    <mergeCell ref="C14:C15"/>
    <mergeCell ref="D19:D20"/>
    <mergeCell ref="A4:A20"/>
    <mergeCell ref="B4:B20"/>
    <mergeCell ref="C4:C9"/>
    <mergeCell ref="C10:C11"/>
    <mergeCell ref="C12:C13"/>
    <mergeCell ref="C16:C20"/>
    <mergeCell ref="A21:A26"/>
    <mergeCell ref="B21:B26"/>
    <mergeCell ref="C21:C26"/>
    <mergeCell ref="G128:G129"/>
    <mergeCell ref="F114:F125"/>
    <mergeCell ref="G114:G125"/>
    <mergeCell ref="C126:C127"/>
    <mergeCell ref="D126:D127"/>
    <mergeCell ref="E126:E127"/>
    <mergeCell ref="F126:F127"/>
    <mergeCell ref="G126:G127"/>
    <mergeCell ref="C114:C125"/>
    <mergeCell ref="D114:D125"/>
    <mergeCell ref="E114:E125"/>
    <mergeCell ref="D86:D87"/>
    <mergeCell ref="D84:D85"/>
    <mergeCell ref="E84:E85"/>
    <mergeCell ref="A128:A132"/>
    <mergeCell ref="B128:B132"/>
    <mergeCell ref="C128:C132"/>
    <mergeCell ref="D128:D129"/>
    <mergeCell ref="E128:E129"/>
    <mergeCell ref="F128:F129"/>
    <mergeCell ref="B64:B127"/>
    <mergeCell ref="A64:A127"/>
    <mergeCell ref="E71:E76"/>
    <mergeCell ref="F71:F76"/>
    <mergeCell ref="D108:D113"/>
    <mergeCell ref="E108:E113"/>
    <mergeCell ref="F108:F113"/>
    <mergeCell ref="C90:C100"/>
    <mergeCell ref="G105:G107"/>
    <mergeCell ref="G95:G96"/>
    <mergeCell ref="D97:D98"/>
    <mergeCell ref="E97:E98"/>
    <mergeCell ref="D95:D96"/>
    <mergeCell ref="G69:G70"/>
    <mergeCell ref="D71:D76"/>
    <mergeCell ref="G71:G76"/>
    <mergeCell ref="D81:D83"/>
    <mergeCell ref="C101:C113"/>
    <mergeCell ref="D103:D104"/>
    <mergeCell ref="E103:E104"/>
    <mergeCell ref="E105:E107"/>
    <mergeCell ref="F105:F107"/>
    <mergeCell ref="G109:G113"/>
    <mergeCell ref="A27:A30"/>
    <mergeCell ref="B27:B30"/>
    <mergeCell ref="C27:C30"/>
    <mergeCell ref="D27:D30"/>
    <mergeCell ref="E27:E30"/>
    <mergeCell ref="D21:D22"/>
    <mergeCell ref="G84:G85"/>
    <mergeCell ref="E81:E83"/>
    <mergeCell ref="F81:F83"/>
    <mergeCell ref="F84:F85"/>
    <mergeCell ref="D77:D78"/>
    <mergeCell ref="E77:E78"/>
    <mergeCell ref="G77:G78"/>
    <mergeCell ref="A31:A63"/>
    <mergeCell ref="B31:B63"/>
    <mergeCell ref="C71:C89"/>
    <mergeCell ref="G81:G83"/>
    <mergeCell ref="E67:E68"/>
    <mergeCell ref="F67:F68"/>
    <mergeCell ref="D69:D70"/>
    <mergeCell ref="E69:E70"/>
    <mergeCell ref="F69:F70"/>
    <mergeCell ref="C64:C68"/>
    <mergeCell ref="D67:D68"/>
  </mergeCells>
  <pageMargins left="0.31496062992125984" right="0.31496062992125984" top="0.94488188976377963" bottom="0.15748031496062992" header="0.31496062992125984" footer="0.31496062992125984"/>
  <pageSetup paperSize="9" scale="97" orientation="landscape" r:id="rId1"/>
  <rowBreaks count="3" manualBreakCount="3">
    <brk id="55" max="6" man="1"/>
    <brk id="70" max="16383" man="1"/>
    <brk id="92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FF0000"/>
  </sheetPr>
  <dimension ref="A1:K13"/>
  <sheetViews>
    <sheetView tabSelected="1" zoomScale="60" zoomScaleNormal="60" workbookViewId="0">
      <selection sqref="A1:K11"/>
    </sheetView>
  </sheetViews>
  <sheetFormatPr defaultRowHeight="12.75"/>
  <cols>
    <col min="1" max="1" width="5.85546875" customWidth="1"/>
    <col min="2" max="2" width="25.7109375" customWidth="1"/>
    <col min="3" max="3" width="22.5703125" customWidth="1"/>
    <col min="4" max="4" width="32.5703125" customWidth="1"/>
    <col min="5" max="5" width="23.85546875" customWidth="1"/>
    <col min="6" max="6" width="21" customWidth="1"/>
    <col min="7" max="7" width="24.5703125" customWidth="1"/>
    <col min="8" max="8" width="0.28515625" hidden="1" customWidth="1"/>
    <col min="9" max="9" width="17.42578125" customWidth="1"/>
    <col min="10" max="10" width="17.5703125" customWidth="1"/>
    <col min="11" max="11" width="18" customWidth="1"/>
  </cols>
  <sheetData>
    <row r="1" spans="1:11" ht="18.75">
      <c r="A1" s="147"/>
      <c r="B1" s="147"/>
      <c r="C1" s="147"/>
      <c r="D1" s="147"/>
      <c r="E1" s="147"/>
      <c r="F1" s="197" t="s">
        <v>216</v>
      </c>
      <c r="G1" s="197"/>
      <c r="H1" s="147"/>
      <c r="I1" s="150" t="s">
        <v>221</v>
      </c>
      <c r="J1" s="150"/>
      <c r="K1" s="150"/>
    </row>
    <row r="2" spans="1:11" ht="2.25" customHeight="1">
      <c r="A2" s="147"/>
      <c r="B2" s="147"/>
      <c r="C2" s="147"/>
      <c r="D2" s="147"/>
      <c r="E2" s="147"/>
      <c r="F2" s="147"/>
      <c r="G2" s="147"/>
      <c r="H2" s="147"/>
      <c r="I2" s="199" t="s">
        <v>219</v>
      </c>
      <c r="J2" s="199"/>
      <c r="K2" s="199"/>
    </row>
    <row r="3" spans="1:11" ht="37.5" customHeight="1">
      <c r="A3" s="147"/>
      <c r="B3" s="147"/>
      <c r="C3" s="147"/>
      <c r="D3" s="147"/>
      <c r="E3" s="147"/>
      <c r="F3" s="147"/>
      <c r="G3" s="147"/>
      <c r="H3" s="147"/>
      <c r="I3" s="199"/>
      <c r="J3" s="199"/>
      <c r="K3" s="199"/>
    </row>
    <row r="4" spans="1:11" ht="16.5" customHeight="1">
      <c r="A4" s="147"/>
      <c r="B4" s="147"/>
      <c r="C4" s="147"/>
      <c r="D4" s="147"/>
      <c r="E4" s="147"/>
      <c r="F4" s="147"/>
      <c r="G4" s="147"/>
      <c r="H4" s="147"/>
      <c r="I4" s="199" t="s">
        <v>220</v>
      </c>
      <c r="J4" s="199"/>
      <c r="K4" s="199"/>
    </row>
    <row r="5" spans="1:11" ht="18.75">
      <c r="A5" s="149"/>
      <c r="B5" s="149"/>
      <c r="C5" s="149"/>
      <c r="D5" s="149"/>
      <c r="E5" s="149"/>
      <c r="F5" s="149"/>
      <c r="G5" s="149"/>
      <c r="H5" s="149"/>
      <c r="I5" s="149"/>
      <c r="J5" s="149"/>
      <c r="K5" s="149"/>
    </row>
    <row r="6" spans="1:11" ht="18.75" customHeight="1">
      <c r="A6" s="198" t="s">
        <v>222</v>
      </c>
      <c r="B6" s="198"/>
      <c r="C6" s="198"/>
      <c r="D6" s="198"/>
      <c r="E6" s="198"/>
      <c r="F6" s="198"/>
      <c r="G6" s="198"/>
      <c r="H6" s="198"/>
      <c r="I6" s="198"/>
      <c r="J6" s="198"/>
      <c r="K6" s="198"/>
    </row>
    <row r="7" spans="1:11" ht="27.75" customHeight="1">
      <c r="A7" s="198"/>
      <c r="B7" s="198"/>
      <c r="C7" s="198"/>
      <c r="D7" s="198"/>
      <c r="E7" s="198"/>
      <c r="F7" s="198"/>
      <c r="G7" s="198"/>
      <c r="H7" s="198"/>
      <c r="I7" s="198"/>
      <c r="J7" s="198"/>
      <c r="K7" s="198"/>
    </row>
    <row r="8" spans="1:11" ht="27.75" customHeight="1">
      <c r="A8" s="149"/>
      <c r="B8" s="149"/>
      <c r="C8" s="149"/>
      <c r="D8" s="149"/>
      <c r="E8" s="149"/>
      <c r="F8" s="149"/>
      <c r="G8" s="149"/>
      <c r="H8" s="149"/>
      <c r="I8" s="149"/>
      <c r="J8" s="149"/>
      <c r="K8" s="149"/>
    </row>
    <row r="9" spans="1:11" ht="138.75" customHeight="1">
      <c r="A9" s="200" t="s">
        <v>132</v>
      </c>
      <c r="B9" s="200" t="s">
        <v>133</v>
      </c>
      <c r="C9" s="201" t="s">
        <v>134</v>
      </c>
      <c r="D9" s="202"/>
      <c r="E9" s="200" t="s">
        <v>5</v>
      </c>
      <c r="F9" s="200" t="s">
        <v>135</v>
      </c>
      <c r="G9" s="200" t="s">
        <v>7</v>
      </c>
      <c r="H9" s="203"/>
      <c r="I9" s="204" t="s">
        <v>217</v>
      </c>
      <c r="J9" s="204" t="s">
        <v>215</v>
      </c>
      <c r="K9" s="204" t="s">
        <v>218</v>
      </c>
    </row>
    <row r="10" spans="1:11" ht="228" customHeight="1">
      <c r="A10" s="200" t="s">
        <v>9</v>
      </c>
      <c r="B10" s="210" t="s">
        <v>213</v>
      </c>
      <c r="C10" s="211" t="s">
        <v>214</v>
      </c>
      <c r="D10" s="209" t="s">
        <v>223</v>
      </c>
      <c r="E10" s="205">
        <v>4192883.52</v>
      </c>
      <c r="F10" s="205">
        <v>3219805.04</v>
      </c>
      <c r="G10" s="205">
        <f>E10+F10</f>
        <v>7412688.5600000005</v>
      </c>
      <c r="H10" s="206"/>
      <c r="I10" s="207" t="s">
        <v>224</v>
      </c>
      <c r="J10" s="205">
        <v>3500</v>
      </c>
      <c r="K10" s="208">
        <f>G10/J10</f>
        <v>2117.9110171428574</v>
      </c>
    </row>
    <row r="11" spans="1:11" ht="25.5" customHeight="1">
      <c r="A11" s="212" t="s">
        <v>131</v>
      </c>
      <c r="B11" s="213"/>
      <c r="C11" s="213"/>
      <c r="D11" s="214"/>
      <c r="E11" s="205">
        <f>E10</f>
        <v>4192883.52</v>
      </c>
      <c r="F11" s="205">
        <f>F10</f>
        <v>3219805.04</v>
      </c>
      <c r="G11" s="205">
        <f>SUM(G10:G10)</f>
        <v>7412688.5600000005</v>
      </c>
      <c r="H11" s="147"/>
      <c r="I11" s="148"/>
      <c r="J11" s="148"/>
      <c r="K11" s="148"/>
    </row>
    <row r="12" spans="1:11" ht="15.75">
      <c r="A12" s="119"/>
      <c r="B12" s="119"/>
      <c r="C12" s="119"/>
      <c r="D12" s="119"/>
      <c r="E12" s="119"/>
      <c r="F12" s="119"/>
      <c r="G12" s="119"/>
    </row>
    <row r="13" spans="1:11" ht="14.25" customHeight="1">
      <c r="A13" s="119"/>
    </row>
  </sheetData>
  <mergeCells count="6">
    <mergeCell ref="C9:D9"/>
    <mergeCell ref="F1:G1"/>
    <mergeCell ref="A11:D11"/>
    <mergeCell ref="I4:K4"/>
    <mergeCell ref="I2:K3"/>
    <mergeCell ref="A6:K7"/>
  </mergeCells>
  <pageMargins left="0.51181102362204722" right="0.31496062992125984" top="0.74803149606299213" bottom="0.39370078740157483" header="0.31496062992125984" footer="0.31496062992125984"/>
  <pageSetup paperSize="9" scale="65" orientation="landscape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2015</vt:lpstr>
      <vt:lpstr>2016</vt:lpstr>
      <vt:lpstr>МЗ- 2022</vt:lpstr>
      <vt:lpstr>'2015'!Заголовки_для_печати</vt:lpstr>
      <vt:lpstr>'2015'!Область_печати</vt:lpstr>
      <vt:lpstr>'МЗ- 2022'!Область_печати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Экономист3</dc:creator>
  <cp:lastModifiedBy>1935201446</cp:lastModifiedBy>
  <cp:revision/>
  <cp:lastPrinted>2022-12-21T05:44:10Z</cp:lastPrinted>
  <dcterms:created xsi:type="dcterms:W3CDTF">2010-02-04T13:37:54Z</dcterms:created>
  <dcterms:modified xsi:type="dcterms:W3CDTF">2022-12-21T05:44:47Z</dcterms:modified>
</cp:coreProperties>
</file>