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6360" windowWidth="20730" windowHeight="6420"/>
  </bookViews>
  <sheets>
    <sheet name="Р ПР" sheetId="21" r:id="rId1"/>
    <sheet name="Р ПР 2021-2023" sheetId="7" state="hidden" r:id="rId2"/>
    <sheet name="прил. 2 по МП к ПЗ 2022" sheetId="10" state="hidden" r:id="rId3"/>
    <sheet name="прил. 2 по МП к ПЗ 2023" sheetId="11" state="hidden" r:id="rId4"/>
    <sheet name="прил. 2 по МП к ПЗ 2024" sheetId="12" state="hidden" r:id="rId5"/>
    <sheet name="прил. 3 по неМП 2022" sheetId="13" state="hidden" r:id="rId6"/>
    <sheet name="прил. 3 по неМП 2023" sheetId="14" state="hidden" r:id="rId7"/>
    <sheet name="прил. 3 по неМП 2024" sheetId="15" state="hidden" r:id="rId8"/>
    <sheet name="Лист1" sheetId="20" r:id="rId9"/>
  </sheets>
  <definedNames>
    <definedName name="_xlnm._FilterDatabase" localSheetId="2" hidden="1">'прил. 2 по МП к ПЗ 2022'!$A$4:$M$28</definedName>
    <definedName name="_xlnm._FilterDatabase" localSheetId="5" hidden="1">'прил. 3 по неМП 2022'!$C$7:$E$26</definedName>
    <definedName name="_xlnm._FilterDatabase" localSheetId="6" hidden="1">'прил. 3 по неМП 2023'!$C$7:$E$26</definedName>
    <definedName name="_xlnm._FilterDatabase" localSheetId="7" hidden="1">'прил. 3 по неМП 2024'!$C$7:$E$26</definedName>
    <definedName name="_xlnm._FilterDatabase" localSheetId="0" hidden="1">'Р ПР'!$D$3:$G$53</definedName>
    <definedName name="_xlnm._FilterDatabase" localSheetId="1" hidden="1">'Р ПР 2021-2023'!$C$1:$D$64</definedName>
    <definedName name="Print_Titles" localSheetId="2">'прил. 2 по МП к ПЗ 2022'!$8:$8</definedName>
    <definedName name="Print_Titles" localSheetId="3">'прил. 2 по МП к ПЗ 2023'!$8:$8</definedName>
    <definedName name="Print_Titles" localSheetId="4">'прил. 2 по МП к ПЗ 2024'!$8:$8</definedName>
    <definedName name="Print_Titles" localSheetId="5">'прил. 3 по неМП 2022'!$9:$9</definedName>
    <definedName name="Print_Titles" localSheetId="6">'прил. 3 по неМП 2023'!$9:$9</definedName>
    <definedName name="Print_Titles" localSheetId="7">'прил. 3 по неМП 2024'!$9:$9</definedName>
    <definedName name="_xlnm.Print_Area" localSheetId="2">'прил. 2 по МП к ПЗ 2022'!$A$1:$K$28</definedName>
    <definedName name="_xlnm.Print_Area" localSheetId="3">'прил. 2 по МП к ПЗ 2023'!$A$1:$K$28</definedName>
    <definedName name="_xlnm.Print_Area" localSheetId="4">'прил. 2 по МП к ПЗ 2024'!$A$1:$K$30</definedName>
    <definedName name="_xlnm.Print_Area" localSheetId="5">'прил. 3 по неМП 2022'!$A$1:$K$27</definedName>
    <definedName name="_xlnm.Print_Area" localSheetId="6">'прил. 3 по неМП 2023'!$A$1:$K$29</definedName>
    <definedName name="_xlnm.Print_Area" localSheetId="7">'прил. 3 по неМП 2024'!$A$1:$K$29</definedName>
    <definedName name="_xlnm.Print_Area" localSheetId="0">'Р ПР'!$A$1:$K$53</definedName>
    <definedName name="_xlnm.Print_Area" localSheetId="1">'Р ПР 2021-2023'!$A$1:$E$50</definedName>
  </definedNames>
  <calcPr calcId="124519" iterate="1"/>
</workbook>
</file>

<file path=xl/calcChain.xml><?xml version="1.0" encoding="utf-8"?>
<calcChain xmlns="http://schemas.openxmlformats.org/spreadsheetml/2006/main">
  <c r="J53" i="21"/>
  <c r="J5"/>
  <c r="J6"/>
  <c r="J7"/>
  <c r="J8"/>
  <c r="J9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K4"/>
  <c r="J4"/>
  <c r="H33"/>
  <c r="H31"/>
  <c r="H30"/>
  <c r="H16"/>
  <c r="H11"/>
  <c r="H9"/>
  <c r="H8"/>
  <c r="H7"/>
  <c r="H6"/>
  <c r="K5"/>
  <c r="K6"/>
  <c r="K7"/>
  <c r="K8"/>
  <c r="K9"/>
  <c r="K11"/>
  <c r="K13"/>
  <c r="K14"/>
  <c r="K15"/>
  <c r="K18"/>
  <c r="K19"/>
  <c r="K20"/>
  <c r="K21"/>
  <c r="K23"/>
  <c r="K24"/>
  <c r="K25"/>
  <c r="K26"/>
  <c r="K28"/>
  <c r="K29"/>
  <c r="K30"/>
  <c r="K33"/>
  <c r="K34"/>
  <c r="K36"/>
  <c r="K37"/>
  <c r="K39"/>
  <c r="K40"/>
  <c r="K41"/>
  <c r="K43"/>
  <c r="K44"/>
  <c r="K45"/>
  <c r="K46"/>
  <c r="K48"/>
  <c r="K49"/>
  <c r="K51"/>
  <c r="H5"/>
  <c r="H13"/>
  <c r="H15"/>
  <c r="H17"/>
  <c r="H18"/>
  <c r="H19"/>
  <c r="H20"/>
  <c r="H21"/>
  <c r="H23"/>
  <c r="H24"/>
  <c r="H25"/>
  <c r="H26"/>
  <c r="H28"/>
  <c r="H29"/>
  <c r="H34"/>
  <c r="H36"/>
  <c r="H37"/>
  <c r="H39"/>
  <c r="H40"/>
  <c r="H41"/>
  <c r="H43"/>
  <c r="H44"/>
  <c r="H45"/>
  <c r="H46"/>
  <c r="H48"/>
  <c r="H49"/>
  <c r="H50"/>
  <c r="H51"/>
  <c r="F50"/>
  <c r="K50" s="1"/>
  <c r="F47"/>
  <c r="K47" s="1"/>
  <c r="F42"/>
  <c r="F38"/>
  <c r="F35"/>
  <c r="F27"/>
  <c r="F22"/>
  <c r="F17"/>
  <c r="F14"/>
  <c r="F4"/>
  <c r="E50"/>
  <c r="E47"/>
  <c r="E42"/>
  <c r="E38"/>
  <c r="E35"/>
  <c r="E27"/>
  <c r="E22"/>
  <c r="E17"/>
  <c r="E14"/>
  <c r="E4"/>
  <c r="G50"/>
  <c r="G47"/>
  <c r="H47" s="1"/>
  <c r="G42"/>
  <c r="G38"/>
  <c r="G35"/>
  <c r="G27"/>
  <c r="G22"/>
  <c r="G17"/>
  <c r="G14"/>
  <c r="G4"/>
  <c r="I50"/>
  <c r="I47"/>
  <c r="I42"/>
  <c r="I38"/>
  <c r="I35"/>
  <c r="I27"/>
  <c r="I22"/>
  <c r="I17"/>
  <c r="I14"/>
  <c r="I4"/>
  <c r="K22" l="1"/>
  <c r="K27"/>
  <c r="K42"/>
  <c r="K38"/>
  <c r="K35"/>
  <c r="F53"/>
  <c r="H14"/>
  <c r="H42"/>
  <c r="H35"/>
  <c r="H27"/>
  <c r="H22"/>
  <c r="H4"/>
  <c r="H38"/>
  <c r="K17"/>
  <c r="E53"/>
  <c r="H53" s="1"/>
  <c r="I53"/>
  <c r="G53"/>
  <c r="K53" l="1"/>
  <c r="C8" i="7"/>
  <c r="D8"/>
  <c r="E8"/>
  <c r="D35" l="1"/>
  <c r="C20"/>
  <c r="D50" i="21" l="1"/>
  <c r="C10" i="7"/>
  <c r="D10"/>
  <c r="D17" i="21"/>
  <c r="C35" i="7"/>
  <c r="C25"/>
  <c r="D25"/>
  <c r="C22"/>
  <c r="D35" i="21"/>
  <c r="D4" l="1"/>
  <c r="D38"/>
  <c r="D42"/>
  <c r="D47"/>
  <c r="D27"/>
  <c r="D14"/>
  <c r="D22" l="1"/>
  <c r="D52" i="7"/>
  <c r="D53" i="21" l="1"/>
  <c r="C34" i="15" l="1"/>
  <c r="H25"/>
  <c r="H24"/>
  <c r="H23"/>
  <c r="H22"/>
  <c r="H18"/>
  <c r="H16"/>
  <c r="H14"/>
  <c r="H13"/>
  <c r="H12"/>
  <c r="H10"/>
  <c r="I7"/>
  <c r="C7"/>
  <c r="I34" i="14"/>
  <c r="M30"/>
  <c r="L28"/>
  <c r="I28"/>
  <c r="H28"/>
  <c r="L26"/>
  <c r="L25"/>
  <c r="H25"/>
  <c r="L24"/>
  <c r="H24"/>
  <c r="L23"/>
  <c r="H23"/>
  <c r="L22"/>
  <c r="H22"/>
  <c r="L21"/>
  <c r="L20"/>
  <c r="L19"/>
  <c r="L18"/>
  <c r="H18"/>
  <c r="L17"/>
  <c r="L16"/>
  <c r="H16"/>
  <c r="L15"/>
  <c r="L14"/>
  <c r="H14"/>
  <c r="L13"/>
  <c r="H13"/>
  <c r="L12"/>
  <c r="H12"/>
  <c r="L11"/>
  <c r="L10"/>
  <c r="H10"/>
  <c r="C7"/>
  <c r="C32" i="13"/>
  <c r="K26"/>
  <c r="H26" s="1"/>
  <c r="I26"/>
  <c r="M26" s="1"/>
  <c r="I25"/>
  <c r="M25" s="1"/>
  <c r="H25"/>
  <c r="I24"/>
  <c r="M24" s="1"/>
  <c r="H24"/>
  <c r="I23"/>
  <c r="J23" s="1"/>
  <c r="G23" s="1"/>
  <c r="F23" s="1"/>
  <c r="H23"/>
  <c r="I22"/>
  <c r="M22" s="1"/>
  <c r="H22"/>
  <c r="K21"/>
  <c r="H21" s="1"/>
  <c r="I21"/>
  <c r="K20"/>
  <c r="H20" s="1"/>
  <c r="I20"/>
  <c r="M20" s="1"/>
  <c r="K19"/>
  <c r="H19" s="1"/>
  <c r="I19"/>
  <c r="M19" s="1"/>
  <c r="I18"/>
  <c r="J18" s="1"/>
  <c r="G18" s="1"/>
  <c r="F18" s="1"/>
  <c r="H18"/>
  <c r="K17"/>
  <c r="H17" s="1"/>
  <c r="I17"/>
  <c r="M17" s="1"/>
  <c r="I16"/>
  <c r="M16" s="1"/>
  <c r="H16"/>
  <c r="K15"/>
  <c r="H15" s="1"/>
  <c r="I15"/>
  <c r="M15" s="1"/>
  <c r="I14"/>
  <c r="M14" s="1"/>
  <c r="H14"/>
  <c r="I13"/>
  <c r="J13" s="1"/>
  <c r="G13" s="1"/>
  <c r="F13" s="1"/>
  <c r="H13"/>
  <c r="I12"/>
  <c r="M12" s="1"/>
  <c r="H12"/>
  <c r="K11"/>
  <c r="K27" s="1"/>
  <c r="I11"/>
  <c r="M11" s="1"/>
  <c r="M10"/>
  <c r="I10"/>
  <c r="I27" s="1"/>
  <c r="H10"/>
  <c r="C7"/>
  <c r="K45" i="12"/>
  <c r="J45"/>
  <c r="K38"/>
  <c r="J38"/>
  <c r="I38"/>
  <c r="C33"/>
  <c r="H27"/>
  <c r="H26"/>
  <c r="H25"/>
  <c r="H24"/>
  <c r="K23"/>
  <c r="H23" s="1"/>
  <c r="H22"/>
  <c r="H21"/>
  <c r="H20"/>
  <c r="H19"/>
  <c r="H18"/>
  <c r="H17"/>
  <c r="H16"/>
  <c r="K15"/>
  <c r="H15" s="1"/>
  <c r="K14"/>
  <c r="H14" s="1"/>
  <c r="H13"/>
  <c r="H10"/>
  <c r="I6"/>
  <c r="K44" i="11"/>
  <c r="J44"/>
  <c r="E41"/>
  <c r="D41"/>
  <c r="K34"/>
  <c r="J34"/>
  <c r="I34"/>
  <c r="K30"/>
  <c r="K31" s="1"/>
  <c r="I30"/>
  <c r="L28"/>
  <c r="L27"/>
  <c r="I27"/>
  <c r="H27"/>
  <c r="L26"/>
  <c r="I26"/>
  <c r="J26" s="1"/>
  <c r="G26" s="1"/>
  <c r="H26"/>
  <c r="L25"/>
  <c r="I25"/>
  <c r="J25" s="1"/>
  <c r="G25" s="1"/>
  <c r="H25"/>
  <c r="L24"/>
  <c r="I24"/>
  <c r="J24" s="1"/>
  <c r="G24" s="1"/>
  <c r="F24" s="1"/>
  <c r="H24"/>
  <c r="L23"/>
  <c r="K23"/>
  <c r="H23" s="1"/>
  <c r="I23"/>
  <c r="L22"/>
  <c r="I22"/>
  <c r="J22" s="1"/>
  <c r="G22" s="1"/>
  <c r="H22"/>
  <c r="L21"/>
  <c r="I21"/>
  <c r="J21" s="1"/>
  <c r="G21" s="1"/>
  <c r="H21"/>
  <c r="L20"/>
  <c r="I20"/>
  <c r="J20" s="1"/>
  <c r="G20" s="1"/>
  <c r="H20"/>
  <c r="L19"/>
  <c r="I19"/>
  <c r="J19" s="1"/>
  <c r="G19" s="1"/>
  <c r="F19" s="1"/>
  <c r="H19"/>
  <c r="L18"/>
  <c r="I18"/>
  <c r="J18" s="1"/>
  <c r="G18" s="1"/>
  <c r="H18"/>
  <c r="L17"/>
  <c r="I17"/>
  <c r="J17" s="1"/>
  <c r="G17" s="1"/>
  <c r="H17"/>
  <c r="L16"/>
  <c r="I16"/>
  <c r="J16" s="1"/>
  <c r="G16" s="1"/>
  <c r="H16"/>
  <c r="L15"/>
  <c r="K15"/>
  <c r="H15" s="1"/>
  <c r="I15"/>
  <c r="L14"/>
  <c r="K14"/>
  <c r="H14" s="1"/>
  <c r="I14"/>
  <c r="L13"/>
  <c r="I13"/>
  <c r="J13" s="1"/>
  <c r="G13" s="1"/>
  <c r="H13"/>
  <c r="L12"/>
  <c r="I12"/>
  <c r="L11"/>
  <c r="I11"/>
  <c r="L10"/>
  <c r="I10"/>
  <c r="J10" s="1"/>
  <c r="G10" s="1"/>
  <c r="H10"/>
  <c r="L9"/>
  <c r="I9"/>
  <c r="I6"/>
  <c r="C6"/>
  <c r="H53" i="10"/>
  <c r="G53"/>
  <c r="F53"/>
  <c r="K52"/>
  <c r="K53" s="1"/>
  <c r="J52"/>
  <c r="J53" s="1"/>
  <c r="K45"/>
  <c r="J45"/>
  <c r="I45"/>
  <c r="E41"/>
  <c r="E42" s="1"/>
  <c r="D41"/>
  <c r="D42" s="1"/>
  <c r="K35"/>
  <c r="J35"/>
  <c r="I35"/>
  <c r="E34"/>
  <c r="D34"/>
  <c r="C34"/>
  <c r="C31"/>
  <c r="K27"/>
  <c r="H27" s="1"/>
  <c r="H26"/>
  <c r="H25"/>
  <c r="H24"/>
  <c r="K23"/>
  <c r="H23" s="1"/>
  <c r="H22"/>
  <c r="H21"/>
  <c r="H20"/>
  <c r="H19"/>
  <c r="H18"/>
  <c r="H17"/>
  <c r="H16"/>
  <c r="K15"/>
  <c r="H15" s="1"/>
  <c r="K14"/>
  <c r="H14" s="1"/>
  <c r="H13"/>
  <c r="K12"/>
  <c r="H12" s="1"/>
  <c r="K11"/>
  <c r="H11" s="1"/>
  <c r="H10"/>
  <c r="K9"/>
  <c r="H9" s="1"/>
  <c r="C6"/>
  <c r="C6" i="12" s="1"/>
  <c r="F67" i="7"/>
  <c r="J49"/>
  <c r="I49"/>
  <c r="C49"/>
  <c r="J46"/>
  <c r="I46"/>
  <c r="J43"/>
  <c r="I43"/>
  <c r="J38"/>
  <c r="I38"/>
  <c r="J34"/>
  <c r="I34"/>
  <c r="J31"/>
  <c r="I31"/>
  <c r="J24"/>
  <c r="I24"/>
  <c r="J19"/>
  <c r="I19"/>
  <c r="J14"/>
  <c r="I14"/>
  <c r="J11"/>
  <c r="I11"/>
  <c r="J2"/>
  <c r="I2"/>
  <c r="I45" i="12"/>
  <c r="M27" i="11" l="1"/>
  <c r="I52" i="10"/>
  <c r="I53" s="1"/>
  <c r="F20" i="11"/>
  <c r="F13"/>
  <c r="F18"/>
  <c r="F22"/>
  <c r="F26"/>
  <c r="F17"/>
  <c r="F21"/>
  <c r="F25"/>
  <c r="F10"/>
  <c r="F16"/>
  <c r="C41" i="10"/>
  <c r="C42" s="1"/>
  <c r="J26" i="13"/>
  <c r="G26" s="1"/>
  <c r="F26" s="1"/>
  <c r="M22" i="11"/>
  <c r="M13" i="13"/>
  <c r="J21"/>
  <c r="G21" s="1"/>
  <c r="F21" s="1"/>
  <c r="M18"/>
  <c r="J20"/>
  <c r="G20" s="1"/>
  <c r="F20" s="1"/>
  <c r="J25"/>
  <c r="G25" s="1"/>
  <c r="F25" s="1"/>
  <c r="M23"/>
  <c r="M18" i="11"/>
  <c r="J10" i="13"/>
  <c r="J27" s="1"/>
  <c r="M21"/>
  <c r="L27" i="14"/>
  <c r="L29" s="1"/>
  <c r="M10" i="11"/>
  <c r="M17"/>
  <c r="M21"/>
  <c r="J28" i="14"/>
  <c r="G28" s="1"/>
  <c r="F28" s="1"/>
  <c r="J15" i="11"/>
  <c r="G15" s="1"/>
  <c r="F15" s="1"/>
  <c r="J23"/>
  <c r="G23" s="1"/>
  <c r="F23" s="1"/>
  <c r="J15" i="13"/>
  <c r="G15" s="1"/>
  <c r="F15" s="1"/>
  <c r="H28" i="10"/>
  <c r="H11" i="13"/>
  <c r="H27" s="1"/>
  <c r="J14" i="11"/>
  <c r="G14" s="1"/>
  <c r="F14" s="1"/>
  <c r="J11" i="13"/>
  <c r="G11" s="1"/>
  <c r="F11" s="1"/>
  <c r="J17"/>
  <c r="G17" s="1"/>
  <c r="F17" s="1"/>
  <c r="E49" i="7"/>
  <c r="D49"/>
  <c r="M16" i="11"/>
  <c r="M20"/>
  <c r="M25"/>
  <c r="M26"/>
  <c r="J27"/>
  <c r="G27" s="1"/>
  <c r="F27" s="1"/>
  <c r="K28" i="10"/>
  <c r="M13" i="11"/>
  <c r="M14"/>
  <c r="M15"/>
  <c r="M19"/>
  <c r="M24"/>
  <c r="C41"/>
  <c r="D43"/>
  <c r="M11"/>
  <c r="M12"/>
  <c r="M23"/>
  <c r="I28"/>
  <c r="M9"/>
  <c r="J12" i="13"/>
  <c r="G12" s="1"/>
  <c r="F12" s="1"/>
  <c r="J14"/>
  <c r="G14" s="1"/>
  <c r="F14" s="1"/>
  <c r="J19"/>
  <c r="G19" s="1"/>
  <c r="F19" s="1"/>
  <c r="J16"/>
  <c r="G16" s="1"/>
  <c r="F16" s="1"/>
  <c r="J22"/>
  <c r="G22" s="1"/>
  <c r="F22" s="1"/>
  <c r="J24"/>
  <c r="G24" s="1"/>
  <c r="F24" s="1"/>
  <c r="M28" i="14"/>
  <c r="G10" i="13" l="1"/>
  <c r="G27" s="1"/>
  <c r="K11" i="14"/>
  <c r="H11" s="1"/>
  <c r="H41" i="10"/>
  <c r="K17" i="14"/>
  <c r="H17" s="1"/>
  <c r="K17" i="15"/>
  <c r="H17" s="1"/>
  <c r="M28" i="11"/>
  <c r="I31"/>
  <c r="K11" i="15"/>
  <c r="I28"/>
  <c r="J28" s="1"/>
  <c r="G28" s="1"/>
  <c r="F28" s="1"/>
  <c r="L28"/>
  <c r="K41" i="10"/>
  <c r="K34"/>
  <c r="K36" s="1"/>
  <c r="F10" i="13" l="1"/>
  <c r="F27" s="1"/>
  <c r="I44" i="11"/>
  <c r="K19" i="15"/>
  <c r="H19" s="1"/>
  <c r="K20"/>
  <c r="H20" s="1"/>
  <c r="K21"/>
  <c r="H21" s="1"/>
  <c r="K19" i="14"/>
  <c r="H19" s="1"/>
  <c r="K20"/>
  <c r="H20" s="1"/>
  <c r="K21"/>
  <c r="H21" s="1"/>
  <c r="K26" i="15"/>
  <c r="H26" s="1"/>
  <c r="K15" i="14"/>
  <c r="H15" s="1"/>
  <c r="K26"/>
  <c r="H26" s="1"/>
  <c r="K15" i="15"/>
  <c r="H15" s="1"/>
  <c r="H11"/>
  <c r="K42" i="10"/>
  <c r="K46"/>
  <c r="K9" i="12" l="1"/>
  <c r="H9" s="1"/>
  <c r="K12"/>
  <c r="H12" s="1"/>
  <c r="D6" i="7"/>
  <c r="D3"/>
  <c r="K12" i="11"/>
  <c r="J12" s="1"/>
  <c r="G12" s="1"/>
  <c r="F12" s="1"/>
  <c r="K27" i="15"/>
  <c r="K29" s="1"/>
  <c r="K36" i="12" s="1"/>
  <c r="K9" i="11"/>
  <c r="J9" s="1"/>
  <c r="H27" i="14"/>
  <c r="H29" s="1"/>
  <c r="K27"/>
  <c r="K29" s="1"/>
  <c r="K30" s="1"/>
  <c r="C6" i="7"/>
  <c r="E6"/>
  <c r="E3"/>
  <c r="H27" i="15"/>
  <c r="H29" s="1"/>
  <c r="I24" l="1"/>
  <c r="I11"/>
  <c r="I23"/>
  <c r="L10"/>
  <c r="L25"/>
  <c r="L26"/>
  <c r="I12"/>
  <c r="L19"/>
  <c r="I18"/>
  <c r="E42" i="7"/>
  <c r="D9"/>
  <c r="D44"/>
  <c r="H12" i="11"/>
  <c r="E21" i="7"/>
  <c r="E4"/>
  <c r="K33" i="12"/>
  <c r="I19" i="14"/>
  <c r="J19" s="1"/>
  <c r="G19" s="1"/>
  <c r="F19" s="1"/>
  <c r="H9" i="11"/>
  <c r="I15" i="14"/>
  <c r="M15" s="1"/>
  <c r="I11"/>
  <c r="M11" s="1"/>
  <c r="I24"/>
  <c r="M24" s="1"/>
  <c r="I25"/>
  <c r="J25" s="1"/>
  <c r="G25" s="1"/>
  <c r="F25" s="1"/>
  <c r="I18"/>
  <c r="J18" s="1"/>
  <c r="G18" s="1"/>
  <c r="F18" s="1"/>
  <c r="I17"/>
  <c r="J17" s="1"/>
  <c r="G17" s="1"/>
  <c r="F17" s="1"/>
  <c r="I12"/>
  <c r="M12" s="1"/>
  <c r="I14"/>
  <c r="J14" s="1"/>
  <c r="G14" s="1"/>
  <c r="F14" s="1"/>
  <c r="I20"/>
  <c r="J20" s="1"/>
  <c r="G20" s="1"/>
  <c r="F20" s="1"/>
  <c r="C4" i="7"/>
  <c r="I10" i="14"/>
  <c r="J10" s="1"/>
  <c r="F30" i="11"/>
  <c r="F31" s="1"/>
  <c r="I16" i="14"/>
  <c r="J16" s="1"/>
  <c r="G16" s="1"/>
  <c r="F16" s="1"/>
  <c r="E28" i="7"/>
  <c r="K11" i="11"/>
  <c r="K28" s="1"/>
  <c r="K33" s="1"/>
  <c r="K35" s="1"/>
  <c r="I15" i="15"/>
  <c r="C44" i="7"/>
  <c r="I21" i="14"/>
  <c r="M21" s="1"/>
  <c r="E45" i="7"/>
  <c r="C45"/>
  <c r="K11" i="12"/>
  <c r="H11" s="1"/>
  <c r="H28" s="1"/>
  <c r="H42" s="1"/>
  <c r="C42" i="7"/>
  <c r="E44"/>
  <c r="E9"/>
  <c r="C28"/>
  <c r="E47"/>
  <c r="D23"/>
  <c r="C33"/>
  <c r="D5"/>
  <c r="I26" i="14"/>
  <c r="C9" i="7"/>
  <c r="D42"/>
  <c r="D21"/>
  <c r="C7"/>
  <c r="E5"/>
  <c r="E33"/>
  <c r="I22" i="14"/>
  <c r="C23" i="7"/>
  <c r="D47"/>
  <c r="D4"/>
  <c r="E7"/>
  <c r="D33"/>
  <c r="C3"/>
  <c r="I23" i="14"/>
  <c r="D45" i="7"/>
  <c r="I13" i="14"/>
  <c r="C5" i="7"/>
  <c r="D28"/>
  <c r="E23"/>
  <c r="D7"/>
  <c r="G9" i="11"/>
  <c r="E18" i="7" l="1"/>
  <c r="E35"/>
  <c r="E25"/>
  <c r="L24" i="15"/>
  <c r="M24" s="1"/>
  <c r="L11"/>
  <c r="M11" s="1"/>
  <c r="I14" i="12"/>
  <c r="I17" i="15"/>
  <c r="J17" s="1"/>
  <c r="G17" s="1"/>
  <c r="F17" s="1"/>
  <c r="L17"/>
  <c r="I16"/>
  <c r="J16" s="1"/>
  <c r="G16" s="1"/>
  <c r="F16" s="1"/>
  <c r="L16"/>
  <c r="D37" i="7"/>
  <c r="I10" i="15"/>
  <c r="M10" s="1"/>
  <c r="I21"/>
  <c r="J21" s="1"/>
  <c r="G21" s="1"/>
  <c r="F21" s="1"/>
  <c r="L23"/>
  <c r="M23" s="1"/>
  <c r="I25"/>
  <c r="M25" s="1"/>
  <c r="L20"/>
  <c r="L27" i="12"/>
  <c r="I20" i="15"/>
  <c r="D16" i="7"/>
  <c r="I27" i="12"/>
  <c r="J27" s="1"/>
  <c r="G27" s="1"/>
  <c r="F27" s="1"/>
  <c r="L12" i="15"/>
  <c r="M12" s="1"/>
  <c r="L17" i="12"/>
  <c r="L18" i="15"/>
  <c r="M18" s="1"/>
  <c r="I26"/>
  <c r="M26" s="1"/>
  <c r="L21"/>
  <c r="I19"/>
  <c r="J19" s="1"/>
  <c r="G19" s="1"/>
  <c r="F19" s="1"/>
  <c r="L10" i="12"/>
  <c r="I10"/>
  <c r="J10" s="1"/>
  <c r="G10" s="1"/>
  <c r="F10" s="1"/>
  <c r="D29" i="7"/>
  <c r="D39"/>
  <c r="E13"/>
  <c r="D12"/>
  <c r="D20"/>
  <c r="C15"/>
  <c r="J24" i="14"/>
  <c r="G24" s="1"/>
  <c r="F24" s="1"/>
  <c r="C30" i="7"/>
  <c r="L10" i="10"/>
  <c r="D43" i="7"/>
  <c r="C21"/>
  <c r="F34" i="14"/>
  <c r="D15" i="7"/>
  <c r="E41"/>
  <c r="C29"/>
  <c r="C16"/>
  <c r="L19" i="10"/>
  <c r="L26"/>
  <c r="M19" i="14"/>
  <c r="I13" i="10"/>
  <c r="I24"/>
  <c r="J11" i="14"/>
  <c r="G11" s="1"/>
  <c r="F11" s="1"/>
  <c r="I26" i="10"/>
  <c r="J26" s="1"/>
  <c r="G26" s="1"/>
  <c r="F26" s="1"/>
  <c r="M14" i="14"/>
  <c r="I16" i="10"/>
  <c r="L14"/>
  <c r="J15" i="14"/>
  <c r="G15" s="1"/>
  <c r="F15" s="1"/>
  <c r="M16"/>
  <c r="C47" i="7"/>
  <c r="M20" i="14"/>
  <c r="M17"/>
  <c r="I19" i="12"/>
  <c r="M25" i="14"/>
  <c r="J11" i="11"/>
  <c r="G11" s="1"/>
  <c r="G28" s="1"/>
  <c r="K41"/>
  <c r="K45" s="1"/>
  <c r="M18" i="14"/>
  <c r="J12"/>
  <c r="G12" s="1"/>
  <c r="F12" s="1"/>
  <c r="I23" i="10"/>
  <c r="M10" i="14"/>
  <c r="L15" i="15"/>
  <c r="M15" s="1"/>
  <c r="J21" i="14"/>
  <c r="G21" s="1"/>
  <c r="F21" s="1"/>
  <c r="C43" i="7"/>
  <c r="I17" i="10"/>
  <c r="H11" i="11"/>
  <c r="H28" s="1"/>
  <c r="H41" s="1"/>
  <c r="E43" i="7"/>
  <c r="L15" i="10"/>
  <c r="D32" i="7"/>
  <c r="D31" s="1"/>
  <c r="K28" i="12"/>
  <c r="K34" s="1"/>
  <c r="C36" i="7"/>
  <c r="D22"/>
  <c r="L27" i="13"/>
  <c r="M27" s="1"/>
  <c r="E15" i="7"/>
  <c r="C13"/>
  <c r="E46"/>
  <c r="E17"/>
  <c r="I27" i="14"/>
  <c r="I29" s="1"/>
  <c r="I35" s="1"/>
  <c r="F9" i="11"/>
  <c r="E12" i="7"/>
  <c r="C40"/>
  <c r="E40"/>
  <c r="D2"/>
  <c r="E30"/>
  <c r="E37"/>
  <c r="D41"/>
  <c r="G10" i="14"/>
  <c r="E32" i="7"/>
  <c r="E31" s="1"/>
  <c r="L21" i="12"/>
  <c r="I21"/>
  <c r="L13" i="15"/>
  <c r="I13"/>
  <c r="D18" i="7"/>
  <c r="C18"/>
  <c r="J23" i="15"/>
  <c r="G23" s="1"/>
  <c r="F23" s="1"/>
  <c r="J24"/>
  <c r="G24" s="1"/>
  <c r="F24" s="1"/>
  <c r="D26" i="7"/>
  <c r="J15" i="15"/>
  <c r="G15" s="1"/>
  <c r="F15" s="1"/>
  <c r="C41" i="7"/>
  <c r="M22" i="14"/>
  <c r="J22"/>
  <c r="G22" s="1"/>
  <c r="F22" s="1"/>
  <c r="E20" i="7"/>
  <c r="D27"/>
  <c r="J12" i="15"/>
  <c r="G12" s="1"/>
  <c r="F12" s="1"/>
  <c r="E36" i="7"/>
  <c r="E26"/>
  <c r="I25" i="12"/>
  <c r="L25"/>
  <c r="C27" i="7"/>
  <c r="L22" i="15"/>
  <c r="I22"/>
  <c r="L14"/>
  <c r="I14"/>
  <c r="E22" i="7"/>
  <c r="D40"/>
  <c r="E29"/>
  <c r="C39"/>
  <c r="E27"/>
  <c r="J18" i="15"/>
  <c r="G18" s="1"/>
  <c r="F18" s="1"/>
  <c r="C17" i="7"/>
  <c r="C26"/>
  <c r="D30"/>
  <c r="L26" i="12"/>
  <c r="I26"/>
  <c r="C37" i="7"/>
  <c r="C12"/>
  <c r="C2"/>
  <c r="D13"/>
  <c r="M13" i="14"/>
  <c r="J13"/>
  <c r="G13" s="1"/>
  <c r="F13" s="1"/>
  <c r="J23"/>
  <c r="G23" s="1"/>
  <c r="F23" s="1"/>
  <c r="M23"/>
  <c r="D46" i="7"/>
  <c r="F34" i="10"/>
  <c r="F35" s="1"/>
  <c r="J11" i="15"/>
  <c r="G11" s="1"/>
  <c r="F11" s="1"/>
  <c r="D36" i="7"/>
  <c r="M26" i="14"/>
  <c r="J26"/>
  <c r="G26" s="1"/>
  <c r="F26" s="1"/>
  <c r="E16" i="7"/>
  <c r="D17"/>
  <c r="E39"/>
  <c r="I24" i="12" l="1"/>
  <c r="J24" s="1"/>
  <c r="G24" s="1"/>
  <c r="F24" s="1"/>
  <c r="L24"/>
  <c r="E10" i="7"/>
  <c r="E2" s="1"/>
  <c r="L14" i="12"/>
  <c r="M14" s="1"/>
  <c r="L22"/>
  <c r="I22"/>
  <c r="J22" s="1"/>
  <c r="G22" s="1"/>
  <c r="F22" s="1"/>
  <c r="J10" i="15"/>
  <c r="G10" s="1"/>
  <c r="M19"/>
  <c r="L16" i="12"/>
  <c r="M16" i="15"/>
  <c r="I16" i="12"/>
  <c r="J16" s="1"/>
  <c r="G16" s="1"/>
  <c r="F16" s="1"/>
  <c r="J25" i="15"/>
  <c r="G25" s="1"/>
  <c r="F25" s="1"/>
  <c r="M17"/>
  <c r="I17" i="12"/>
  <c r="J17" s="1"/>
  <c r="G17" s="1"/>
  <c r="F17" s="1"/>
  <c r="F32" i="13"/>
  <c r="F33" s="1"/>
  <c r="M27" i="12"/>
  <c r="M21" i="15"/>
  <c r="M20"/>
  <c r="J20"/>
  <c r="G20" s="1"/>
  <c r="F20" s="1"/>
  <c r="E11" i="7"/>
  <c r="M10" i="12"/>
  <c r="J26" i="15"/>
  <c r="G26" s="1"/>
  <c r="F26" s="1"/>
  <c r="I20" i="12"/>
  <c r="J20" s="1"/>
  <c r="G20" s="1"/>
  <c r="F20" s="1"/>
  <c r="L20"/>
  <c r="D19" i="7"/>
  <c r="C19"/>
  <c r="D11"/>
  <c r="I10" i="10"/>
  <c r="M10" s="1"/>
  <c r="I19"/>
  <c r="M19" s="1"/>
  <c r="C34" i="14"/>
  <c r="C35" s="1"/>
  <c r="L21" i="10"/>
  <c r="I21"/>
  <c r="J21" s="1"/>
  <c r="G21" s="1"/>
  <c r="F21" s="1"/>
  <c r="L27"/>
  <c r="I15" i="12"/>
  <c r="L24" i="10"/>
  <c r="M24" s="1"/>
  <c r="L15" i="12"/>
  <c r="M26" i="10"/>
  <c r="L13"/>
  <c r="M13" s="1"/>
  <c r="I14"/>
  <c r="M14" s="1"/>
  <c r="L19" i="12"/>
  <c r="M19" s="1"/>
  <c r="L16" i="10"/>
  <c r="M16" s="1"/>
  <c r="C46" i="7"/>
  <c r="L25" i="10"/>
  <c r="I25"/>
  <c r="J25" s="1"/>
  <c r="G25" s="1"/>
  <c r="F25" s="1"/>
  <c r="J28" i="11"/>
  <c r="L17" i="10"/>
  <c r="M17" s="1"/>
  <c r="I22"/>
  <c r="J22" s="1"/>
  <c r="G22" s="1"/>
  <c r="F22" s="1"/>
  <c r="L22"/>
  <c r="L23"/>
  <c r="M23" s="1"/>
  <c r="I15"/>
  <c r="M15" s="1"/>
  <c r="L11" i="12"/>
  <c r="C11" i="7"/>
  <c r="F11" i="11"/>
  <c r="F28" s="1"/>
  <c r="L11" i="10"/>
  <c r="D34" i="7"/>
  <c r="I11" i="10"/>
  <c r="J11" s="1"/>
  <c r="G11" s="1"/>
  <c r="F11" s="1"/>
  <c r="K37" i="12"/>
  <c r="K39" s="1"/>
  <c r="K42"/>
  <c r="K46" s="1"/>
  <c r="I32" i="13"/>
  <c r="I33" s="1"/>
  <c r="E38" i="7"/>
  <c r="C38"/>
  <c r="D38"/>
  <c r="I11" i="12"/>
  <c r="E14" i="7"/>
  <c r="I33" i="11"/>
  <c r="I35" s="1"/>
  <c r="M29" i="14"/>
  <c r="L29" i="15"/>
  <c r="J24" i="10"/>
  <c r="G24" s="1"/>
  <c r="F24" s="1"/>
  <c r="E24" i="7"/>
  <c r="L18" i="12"/>
  <c r="I18"/>
  <c r="E19" i="7"/>
  <c r="J13" i="15"/>
  <c r="G13" s="1"/>
  <c r="F13" s="1"/>
  <c r="M13"/>
  <c r="J21" i="12"/>
  <c r="G21" s="1"/>
  <c r="F21" s="1"/>
  <c r="M21"/>
  <c r="I13"/>
  <c r="L13"/>
  <c r="D24" i="7"/>
  <c r="D14"/>
  <c r="I23" i="12"/>
  <c r="L23"/>
  <c r="M14" i="15"/>
  <c r="J14"/>
  <c r="G14" s="1"/>
  <c r="F14" s="1"/>
  <c r="J19" i="12"/>
  <c r="G19" s="1"/>
  <c r="F19" s="1"/>
  <c r="I27" i="15"/>
  <c r="I29" s="1"/>
  <c r="L20" i="10"/>
  <c r="I20"/>
  <c r="J14" i="12"/>
  <c r="G14" s="1"/>
  <c r="F14" s="1"/>
  <c r="J26"/>
  <c r="G26" s="1"/>
  <c r="F26" s="1"/>
  <c r="M26"/>
  <c r="C24" i="7"/>
  <c r="J25" i="12"/>
  <c r="G25" s="1"/>
  <c r="F25" s="1"/>
  <c r="M25"/>
  <c r="C14" i="7"/>
  <c r="C34"/>
  <c r="G27" i="14"/>
  <c r="G29" s="1"/>
  <c r="G41" i="11" s="1"/>
  <c r="F10" i="14"/>
  <c r="J13" i="10"/>
  <c r="G13" s="1"/>
  <c r="F13" s="1"/>
  <c r="J17"/>
  <c r="G17" s="1"/>
  <c r="F17" s="1"/>
  <c r="J16"/>
  <c r="G16" s="1"/>
  <c r="F16" s="1"/>
  <c r="J22" i="15"/>
  <c r="G22" s="1"/>
  <c r="F22" s="1"/>
  <c r="M22"/>
  <c r="E34" i="7"/>
  <c r="I34" i="15"/>
  <c r="F34"/>
  <c r="J27" i="14"/>
  <c r="J29" s="1"/>
  <c r="J23" i="10"/>
  <c r="G23" s="1"/>
  <c r="F23" s="1"/>
  <c r="I18"/>
  <c r="L18"/>
  <c r="M24" i="12" l="1"/>
  <c r="M22"/>
  <c r="M17"/>
  <c r="M16"/>
  <c r="M20"/>
  <c r="J10" i="10"/>
  <c r="G10" s="1"/>
  <c r="F10" s="1"/>
  <c r="J19"/>
  <c r="G19" s="1"/>
  <c r="F19" s="1"/>
  <c r="I27"/>
  <c r="J27" s="1"/>
  <c r="G27" s="1"/>
  <c r="F27" s="1"/>
  <c r="M21"/>
  <c r="M15" i="12"/>
  <c r="J15"/>
  <c r="G15" s="1"/>
  <c r="F15" s="1"/>
  <c r="J14" i="10"/>
  <c r="G14" s="1"/>
  <c r="F14" s="1"/>
  <c r="M25"/>
  <c r="J15"/>
  <c r="G15" s="1"/>
  <c r="F15" s="1"/>
  <c r="M22"/>
  <c r="M11" i="12"/>
  <c r="I9" i="10"/>
  <c r="J9" s="1"/>
  <c r="L9"/>
  <c r="M11"/>
  <c r="J11" i="12"/>
  <c r="G11" s="1"/>
  <c r="F11" s="1"/>
  <c r="D50" i="7"/>
  <c r="E50"/>
  <c r="L9" i="12"/>
  <c r="I9"/>
  <c r="J41" i="11"/>
  <c r="J33"/>
  <c r="J35" s="1"/>
  <c r="I12" i="12"/>
  <c r="L12"/>
  <c r="M23"/>
  <c r="J23"/>
  <c r="G23" s="1"/>
  <c r="F23" s="1"/>
  <c r="I35" i="15"/>
  <c r="I32"/>
  <c r="M29"/>
  <c r="I36" i="12"/>
  <c r="G27" i="15"/>
  <c r="G29" s="1"/>
  <c r="F10"/>
  <c r="M18" i="10"/>
  <c r="J18"/>
  <c r="G18" s="1"/>
  <c r="F18" s="1"/>
  <c r="J20"/>
  <c r="G20" s="1"/>
  <c r="F20" s="1"/>
  <c r="M20"/>
  <c r="J27" i="15"/>
  <c r="J29" s="1"/>
  <c r="J36" i="12" s="1"/>
  <c r="I12" i="10"/>
  <c r="L12"/>
  <c r="F27" i="14"/>
  <c r="F29" s="1"/>
  <c r="F35" s="1"/>
  <c r="M13" i="12"/>
  <c r="J13"/>
  <c r="G13" s="1"/>
  <c r="F13" s="1"/>
  <c r="M18"/>
  <c r="J18"/>
  <c r="G18" s="1"/>
  <c r="F18" s="1"/>
  <c r="D54" i="7" l="1"/>
  <c r="M27" i="10"/>
  <c r="I28"/>
  <c r="I41" s="1"/>
  <c r="M9"/>
  <c r="J30" i="11"/>
  <c r="C33"/>
  <c r="F33" i="12"/>
  <c r="F27" i="15"/>
  <c r="F29" s="1"/>
  <c r="F35" s="1"/>
  <c r="F31" i="10"/>
  <c r="I28" i="12"/>
  <c r="J9"/>
  <c r="M9"/>
  <c r="F41" i="11"/>
  <c r="M12" i="12"/>
  <c r="J12"/>
  <c r="G12" s="1"/>
  <c r="F12" s="1"/>
  <c r="J45" i="11"/>
  <c r="I41"/>
  <c r="I45" s="1"/>
  <c r="I31" i="10"/>
  <c r="L28"/>
  <c r="G9"/>
  <c r="J28"/>
  <c r="J12"/>
  <c r="G12" s="1"/>
  <c r="F12" s="1"/>
  <c r="M12"/>
  <c r="I33" i="12"/>
  <c r="L28"/>
  <c r="E52" i="7" l="1"/>
  <c r="D51"/>
  <c r="I32" i="10"/>
  <c r="I34"/>
  <c r="I36" s="1"/>
  <c r="M28"/>
  <c r="F33" i="11"/>
  <c r="F34" s="1"/>
  <c r="G9" i="12"/>
  <c r="J28"/>
  <c r="I46" i="10"/>
  <c r="I42"/>
  <c r="M28" i="12"/>
  <c r="I37"/>
  <c r="I39" s="1"/>
  <c r="I34"/>
  <c r="G28" i="10"/>
  <c r="G41" s="1"/>
  <c r="G42" s="1"/>
  <c r="F9"/>
  <c r="F28" s="1"/>
  <c r="J41"/>
  <c r="J46" s="1"/>
  <c r="J34"/>
  <c r="J36" s="1"/>
  <c r="E51" i="7" l="1"/>
  <c r="E54"/>
  <c r="F32" i="10"/>
  <c r="F41"/>
  <c r="F42" s="1"/>
  <c r="J42" i="12"/>
  <c r="J37"/>
  <c r="J39" s="1"/>
  <c r="G28"/>
  <c r="G42" s="1"/>
  <c r="F42" s="1"/>
  <c r="F9"/>
  <c r="F28" s="1"/>
  <c r="F34" s="1"/>
  <c r="I42" l="1"/>
  <c r="I46" s="1"/>
  <c r="J46"/>
  <c r="C32" i="7" l="1"/>
  <c r="C31" s="1"/>
  <c r="C50" s="1"/>
  <c r="C52" l="1"/>
  <c r="C54" s="1"/>
  <c r="C51"/>
</calcChain>
</file>

<file path=xl/sharedStrings.xml><?xml version="1.0" encoding="utf-8"?>
<sst xmlns="http://schemas.openxmlformats.org/spreadsheetml/2006/main" count="733" uniqueCount="219">
  <si>
    <t>ПР</t>
  </si>
  <si>
    <t>4</t>
  </si>
  <si>
    <t>8</t>
  </si>
  <si>
    <t>00</t>
  </si>
  <si>
    <t>Общегосударственные вопросы</t>
  </si>
  <si>
    <t>01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</si>
  <si>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</si>
  <si>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</si>
  <si>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Ставропольской городской Думы</t>
  </si>
  <si>
    <t>Другие общегосударственные вопросы</t>
  </si>
  <si>
    <t>13</t>
  </si>
  <si>
    <t>Средства массовой информации</t>
  </si>
  <si>
    <t>12</t>
  </si>
  <si>
    <t>Телевидение и радиовещание</t>
  </si>
  <si>
    <t>Периодическая печать и издательства</t>
  </si>
  <si>
    <t>02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</si>
  <si>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</si>
  <si>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администрации города Ставрополя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</si>
  <si>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</si>
  <si>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</si>
  <si>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</si>
  <si>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</si>
  <si>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Реализация иных функций Ставропольской городской Думы, администрации города Ставрополя, ее отраслевых (функциональных) и территориальных органов</t>
  </si>
  <si>
    <t>Муниципальная программа «Экономическое развитие города Ставрополя»</t>
  </si>
  <si>
    <t>Муниципальная программа «Обеспечение безопасности, общественного порядка и профилактика правонарушений в городе Ставрополе»</t>
  </si>
  <si>
    <t>Муниципальная программа «Развитие казачества в городе Ставрополе»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</si>
  <si>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</si>
  <si>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</si>
  <si>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14</t>
  </si>
  <si>
    <t>Жилищно-коммунальное хозяйство</t>
  </si>
  <si>
    <t>Жилищное хозяйство</t>
  </si>
  <si>
    <t>Образование</t>
  </si>
  <si>
    <t>07</t>
  </si>
  <si>
    <t>Профессиональная подготовка, переподготовка и повышение квалификации</t>
  </si>
  <si>
    <t xml:space="preserve">Культура, кинематография </t>
  </si>
  <si>
    <t>08</t>
  </si>
  <si>
    <t>Культура</t>
  </si>
  <si>
    <t>Муниципальная программа «Культура города Ставрополя»</t>
  </si>
  <si>
    <t>Муниципальная программа  «Управление и распоряжение имуществом, находящимся в муниципальной собственности города Ставрополя, в том числе земельными ресурсами»</t>
  </si>
  <si>
    <t>Обеспечение деятельности комитета по управлению муниципальным имуществом города Ставрополя</t>
  </si>
  <si>
    <t>Национальная экономика</t>
  </si>
  <si>
    <t>Другие вопросы в области национальной экономики</t>
  </si>
  <si>
    <t>Социальная политика</t>
  </si>
  <si>
    <t>10</t>
  </si>
  <si>
    <t>Охрана семьи и детства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</si>
  <si>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</si>
  <si>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</si>
  <si>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деятельности комитета финансов и бюджета администрации города Ставрополя</t>
  </si>
  <si>
    <t>11</t>
  </si>
  <si>
    <t>Муниципальная программа «Управление муниципальными финансами и муниципальным долгом города Ставрополя»</t>
  </si>
  <si>
    <t>Обеспечение деятельности комитета экономического развития и торговли администрации города Ставрополя</t>
  </si>
  <si>
    <t>Социальное обеспечение населения</t>
  </si>
  <si>
    <t>Дошкольное образование</t>
  </si>
  <si>
    <t>Муниципальная программа «Развитие образования в городе Ставрополе»</t>
  </si>
  <si>
    <t>Муниципальная программа «Энергосбережение и повышение энергетической эффективности в городе Ставрополе»</t>
  </si>
  <si>
    <t>Общее образование</t>
  </si>
  <si>
    <t>Дополнительное образование детей</t>
  </si>
  <si>
    <t>Муниципальная программа «Молодежь города Ставрополя»</t>
  </si>
  <si>
    <t>Другие вопросы в области образования</t>
  </si>
  <si>
    <t>09</t>
  </si>
  <si>
    <t>Обеспечение деятельности комитета образования администрации города Ставрополя</t>
  </si>
  <si>
    <t>Другие вопросы в области социальной политики</t>
  </si>
  <si>
    <t>Муниципальная программа «Социальная поддержка населения города Ставрополя»</t>
  </si>
  <si>
    <t>Обеспечение деятельности комитета культуры и молодежной политики администрации города Ставрополя</t>
  </si>
  <si>
    <t>Обеспечение деятельности комитета труда и социальной защиты населения администрации города Ставрополя</t>
  </si>
  <si>
    <t>Муниципальная программа «Развитие физической культуры и спорта в городе Ставрополе»</t>
  </si>
  <si>
    <t>Физическая культура и спорт</t>
  </si>
  <si>
    <t xml:space="preserve">Физическая культура 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</si>
  <si>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</si>
  <si>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</si>
  <si>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</si>
  <si>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Обеспечение деятельности комитета физической культуры и спорта администрации города Ставрополя</t>
  </si>
  <si>
    <t>Обеспечение деятельности администрации Ленинского района города Ставрополя</t>
  </si>
  <si>
    <t>Дорожное хозяйство (дорожные фонды)</t>
  </si>
  <si>
    <t>Благоустройство</t>
  </si>
  <si>
    <t>Обеспечение деятельности администрации Октябрьского района города Ставрополя</t>
  </si>
  <si>
    <t>Обеспечение деятельности администрации Промышленного района города Ставрополя</t>
  </si>
  <si>
    <t>Обеспечение деятельности комитета городского хозяйства администрации города Ставрополя</t>
  </si>
  <si>
    <t>Водное хозяйство</t>
  </si>
  <si>
    <t>Лесное хозяйство</t>
  </si>
  <si>
    <t>Коммунальное хозяйство</t>
  </si>
  <si>
    <t>Муниципальная программа «Формирование современной городской среды на территории города Ставрополя»</t>
  </si>
  <si>
    <t>Другие вопросы в области жилищно-коммунального хозяйства</t>
  </si>
  <si>
    <t>Муниципальная программа «Развитие градостроительства на территории города Ставрополя»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</si>
  <si>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</si>
  <si>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деятельности комитета по делам гражданской обороны и чрезвычайным ситуациям администрации города Ставрополя</t>
  </si>
  <si>
    <t>Обеспечение деятельности контрольно-счетной
палаты города Ставрополя</t>
  </si>
  <si>
    <t>Условно утвержденные расходы</t>
  </si>
  <si>
    <t>Наименование</t>
  </si>
  <si>
    <t xml:space="preserve">Обеспечение деятельности комитета градостроительства администрации города Ставрополя </t>
  </si>
  <si>
    <t>отклонение</t>
  </si>
  <si>
    <t>должно быть</t>
  </si>
  <si>
    <t>ВСЕГО:</t>
  </si>
  <si>
    <t>проверка</t>
  </si>
  <si>
    <t>всего</t>
  </si>
  <si>
    <t xml:space="preserve">Р ПР  </t>
  </si>
  <si>
    <t xml:space="preserve">01     </t>
  </si>
  <si>
    <t xml:space="preserve">01     02     </t>
  </si>
  <si>
    <t xml:space="preserve">01     03     </t>
  </si>
  <si>
    <t xml:space="preserve">01     04     </t>
  </si>
  <si>
    <t xml:space="preserve">01     05     </t>
  </si>
  <si>
    <t xml:space="preserve">01     06     </t>
  </si>
  <si>
    <t xml:space="preserve">01     11     </t>
  </si>
  <si>
    <t>Резервные фонды</t>
  </si>
  <si>
    <t>01     13</t>
  </si>
  <si>
    <t xml:space="preserve">03     </t>
  </si>
  <si>
    <t xml:space="preserve">03     10     </t>
  </si>
  <si>
    <t xml:space="preserve">03     14     </t>
  </si>
  <si>
    <t xml:space="preserve">04     </t>
  </si>
  <si>
    <t xml:space="preserve">04     06     </t>
  </si>
  <si>
    <t xml:space="preserve">04     07     </t>
  </si>
  <si>
    <t xml:space="preserve">04     09    </t>
  </si>
  <si>
    <t xml:space="preserve">04     12     </t>
  </si>
  <si>
    <t xml:space="preserve">05     </t>
  </si>
  <si>
    <t xml:space="preserve">05     01     </t>
  </si>
  <si>
    <t xml:space="preserve">05     02     </t>
  </si>
  <si>
    <t xml:space="preserve">05     03     </t>
  </si>
  <si>
    <t xml:space="preserve">05     05     </t>
  </si>
  <si>
    <t xml:space="preserve">07     </t>
  </si>
  <si>
    <t xml:space="preserve">07     01     </t>
  </si>
  <si>
    <t xml:space="preserve">07     02     </t>
  </si>
  <si>
    <t xml:space="preserve">07     03     </t>
  </si>
  <si>
    <t xml:space="preserve">07     05     </t>
  </si>
  <si>
    <t xml:space="preserve">07     07     </t>
  </si>
  <si>
    <t xml:space="preserve">Молодежная политика </t>
  </si>
  <si>
    <t xml:space="preserve">07     09     </t>
  </si>
  <si>
    <t xml:space="preserve">08     </t>
  </si>
  <si>
    <t xml:space="preserve">08     01     </t>
  </si>
  <si>
    <t xml:space="preserve">08     04     </t>
  </si>
  <si>
    <t xml:space="preserve">Другие вопросы в области культуры, кинематографии </t>
  </si>
  <si>
    <t xml:space="preserve">10     </t>
  </si>
  <si>
    <t xml:space="preserve">10     03     </t>
  </si>
  <si>
    <t xml:space="preserve">10     04     </t>
  </si>
  <si>
    <t xml:space="preserve">10     06     </t>
  </si>
  <si>
    <t xml:space="preserve">11     01     </t>
  </si>
  <si>
    <t xml:space="preserve">11     02    </t>
  </si>
  <si>
    <t>11     03</t>
  </si>
  <si>
    <t xml:space="preserve">11     05     </t>
  </si>
  <si>
    <t>12     01</t>
  </si>
  <si>
    <t xml:space="preserve">12     02    </t>
  </si>
  <si>
    <t xml:space="preserve">13     01     </t>
  </si>
  <si>
    <t>соц. Сфера</t>
  </si>
  <si>
    <t>ЖКХ</t>
  </si>
  <si>
    <t>другие</t>
  </si>
  <si>
    <t>Приложение 2</t>
  </si>
  <si>
    <t>Код</t>
  </si>
  <si>
    <t>откл</t>
  </si>
  <si>
    <t>2</t>
  </si>
  <si>
    <t>3</t>
  </si>
  <si>
    <t>5</t>
  </si>
  <si>
    <t>7</t>
  </si>
  <si>
    <t>6</t>
  </si>
  <si>
    <t>9</t>
  </si>
  <si>
    <t>Муниципальная программа «Развитие жилищно-коммунального хозяйства, транспортной системы на территории города Ставрополя, благоустройство территории города Ставрополя»</t>
  </si>
  <si>
    <t>Муниципальная программа «Обеспечение жильем молодых семей в городе Ставрополе»</t>
  </si>
  <si>
    <t>15</t>
  </si>
  <si>
    <t>16</t>
  </si>
  <si>
    <t>17</t>
  </si>
  <si>
    <t>18</t>
  </si>
  <si>
    <t>20</t>
  </si>
  <si>
    <t>86</t>
  </si>
  <si>
    <t>Уточнение расходной части бюджета города Ставрополя в разрезе муниципальных программ города Ставрополя на 2022 год</t>
  </si>
  <si>
    <t>в том числе за счет средств:</t>
  </si>
  <si>
    <t>Изменения</t>
  </si>
  <si>
    <t xml:space="preserve">Проект бюджета города Ставрополя </t>
  </si>
  <si>
    <t xml:space="preserve"> бюджета города Ставрополя</t>
  </si>
  <si>
    <t>федерального бюджета и бюджета Ставропольского края</t>
  </si>
  <si>
    <t>по средствам  бюджета города Ставрополя</t>
  </si>
  <si>
    <t>по средствам федерального бюджета и бюджета Ставропольского края</t>
  </si>
  <si>
    <t>Муниципальная программа «Поддержка садоводческих, огороднических и дачных некоммерческих объединений граждан, расположенных на территории города Ставрополя»</t>
  </si>
  <si>
    <t>Муниципальная программа «Развитие муниципальной службы и противодействие коррупции в городе Ставрополе»</t>
  </si>
  <si>
    <t>Муниципальная программа «Развитие информационного общества, оптимизация и повышение качества предоставления государственных и муниципальных услуг в городе Ставрополе»</t>
  </si>
  <si>
    <t>Муниципальная программа «Обеспечение гражданской обороны,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ситуаций»</t>
  </si>
  <si>
    <t>Итого:</t>
  </si>
  <si>
    <t>д.б.</t>
  </si>
  <si>
    <t>д б</t>
  </si>
  <si>
    <t>итого</t>
  </si>
  <si>
    <t>ас бюджет</t>
  </si>
  <si>
    <t>остатки на 01.01.2016</t>
  </si>
  <si>
    <t>без остатков</t>
  </si>
  <si>
    <t>БЫЛО ВСЕГО</t>
  </si>
  <si>
    <t>м.б.</t>
  </si>
  <si>
    <t>межб. Трансф</t>
  </si>
  <si>
    <t>ИЗМ ВСЕГО</t>
  </si>
  <si>
    <t>СТАЛО ВСЕГО</t>
  </si>
  <si>
    <t>остатки</t>
  </si>
  <si>
    <t>к пояснительной записке</t>
  </si>
  <si>
    <t>Уточнение расходной части бюджета города Ставрополя в разрезе муниципальных программ города Ставрополя на 2023 год</t>
  </si>
  <si>
    <t>откл.</t>
  </si>
  <si>
    <t>Уточнение расходной части бюджета города Ставрополя в разрезе муниципальных программ города Ставрополя на 2024 год</t>
  </si>
  <si>
    <t>тыс. рублей</t>
  </si>
  <si>
    <t>непрогр</t>
  </si>
  <si>
    <t>Приложение 3</t>
  </si>
  <si>
    <t xml:space="preserve">Уточнение расходной части бюджета города Ставрополя </t>
  </si>
  <si>
    <t>по непрограммным направлениям деятельности органов местного самоуправления города Ставрополя на 2022 год</t>
  </si>
  <si>
    <t>Проект бюджета города Ставрополя с учетом изменений</t>
  </si>
  <si>
    <t>Итого</t>
  </si>
  <si>
    <t>по непрограммным направлениям деятельности органов местного самоуправления города Ставрополя на 2023 год</t>
  </si>
  <si>
    <t>Итого по непрограммным</t>
  </si>
  <si>
    <t>по непрограммным направлениям деятельности органов местного самоуправления города Ставрополя на 2024 год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</si>
  <si>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</si>
  <si>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</si>
  <si>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 xml:space="preserve">01     07     </t>
  </si>
  <si>
    <t>Обеспечение проведения выборов и референдумов</t>
  </si>
  <si>
    <t>Рз</t>
  </si>
  <si>
    <t>-</t>
  </si>
  <si>
    <t>Международные отношения и международное сотрудничество</t>
  </si>
  <si>
    <t>Высшее образование</t>
  </si>
  <si>
    <t>Уточненный план</t>
  </si>
  <si>
    <t>2024 год (текущий год)</t>
  </si>
  <si>
    <t>2023 год (предыдущий год)</t>
  </si>
  <si>
    <t>Уточненный план 
(годовой)</t>
  </si>
  <si>
    <t>Исполнение год</t>
  </si>
  <si>
    <t>Темп уточненного плана  к исполнению предыдущего года</t>
  </si>
  <si>
    <t>Темп к соотв. периоду прошлого года</t>
  </si>
  <si>
    <t>Исполнение на отчетную дату в 2023 г. (01.07.2023)</t>
  </si>
  <si>
    <t>Исполнение на отчетную дату (01.07.2024)</t>
  </si>
  <si>
    <t>% исполнения к уточненному плану 2024 г.</t>
  </si>
  <si>
    <t>Сведения об исполнении бюджета города Ставрополя за полугодие 2024 года по расходам 
в разрезе разделов и подразделов бюджетной классификации расходов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</si>
</sst>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29">
    <font>
      <sz val="14"/>
      <color theme="1"/>
      <name val="Arial Cyr"/>
    </font>
    <font>
      <sz val="11"/>
      <color theme="1"/>
      <name val="Calibri"/>
      <family val="2"/>
      <charset val="204"/>
      <scheme val="minor"/>
    </font>
    <font>
      <sz val="14"/>
      <name val="Arial Cyr"/>
    </font>
    <font>
      <sz val="10"/>
      <name val="Arial"/>
      <family val="2"/>
      <charset val="204"/>
    </font>
    <font>
      <sz val="8"/>
      <name val="Arial Cyr"/>
    </font>
    <font>
      <sz val="10"/>
      <name val="Arial Cy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Arial Cyr"/>
    </font>
    <font>
      <i/>
      <sz val="14"/>
      <name val="Arial Cyr"/>
    </font>
    <font>
      <sz val="14"/>
      <color rgb="FF7030A0"/>
      <name val="Arial Cyr"/>
    </font>
    <font>
      <b/>
      <sz val="11"/>
      <name val="Times New Roman"/>
      <family val="1"/>
      <charset val="204"/>
    </font>
    <font>
      <b/>
      <sz val="12"/>
      <name val="Arial Cyr"/>
    </font>
    <font>
      <sz val="11"/>
      <name val="Times New Roman"/>
      <family val="1"/>
      <charset val="204"/>
    </font>
    <font>
      <sz val="12"/>
      <name val="Arial Cyr"/>
    </font>
    <font>
      <b/>
      <u/>
      <sz val="11"/>
      <name val="Times New Roman"/>
      <family val="1"/>
      <charset val="204"/>
    </font>
    <font>
      <sz val="14"/>
      <color rgb="FF0070C0"/>
      <name val="Arial Cy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7030A0"/>
      <name val="Arial Cyr"/>
    </font>
    <font>
      <sz val="11"/>
      <name val="Arial Cyr"/>
    </font>
    <font>
      <sz val="11"/>
      <color rgb="FF0070C0"/>
      <name val="Arial Cyr"/>
    </font>
    <font>
      <sz val="14"/>
      <color rgb="FF002060"/>
      <name val="Arial Cyr"/>
    </font>
    <font>
      <sz val="10"/>
      <name val="Arial"/>
      <family val="2"/>
      <charset val="204"/>
    </font>
    <font>
      <sz val="12"/>
      <color rgb="FFFF0000"/>
      <name val="Arial Cyr"/>
    </font>
    <font>
      <sz val="14"/>
      <color rgb="FFFF0000"/>
      <name val="Arial Cyr"/>
    </font>
    <font>
      <b/>
      <sz val="2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CCFF"/>
        <bgColor rgb="FFFFCCFF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65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43" fontId="5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43" fontId="1" fillId="0" borderId="0" applyFont="0" applyFill="0" applyBorder="0" applyProtection="0"/>
    <xf numFmtId="164" fontId="1" fillId="0" borderId="0" applyFont="0" applyFill="0" applyBorder="0" applyProtection="0"/>
    <xf numFmtId="43" fontId="5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164" fontId="1" fillId="0" borderId="0" applyFont="0" applyFill="0" applyBorder="0" applyProtection="0"/>
    <xf numFmtId="43" fontId="1" fillId="0" borderId="0" applyFont="0" applyFill="0" applyBorder="0" applyProtection="0"/>
    <xf numFmtId="164" fontId="1" fillId="0" borderId="0" applyFont="0" applyFill="0" applyBorder="0" applyProtection="0"/>
    <xf numFmtId="43" fontId="5" fillId="0" borderId="0" applyFont="0" applyFill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178">
    <xf numFmtId="0" fontId="0" fillId="0" borderId="0" xfId="0"/>
    <xf numFmtId="0" fontId="7" fillId="0" borderId="4" xfId="0" applyFont="1" applyBorder="1" applyAlignment="1">
      <alignment vertical="top" wrapText="1"/>
    </xf>
    <xf numFmtId="0" fontId="6" fillId="0" borderId="0" xfId="601" applyFont="1" applyAlignment="1">
      <alignment vertical="top"/>
    </xf>
    <xf numFmtId="0" fontId="6" fillId="0" borderId="0" xfId="601" applyFont="1" applyAlignment="1">
      <alignment horizontal="center" vertical="top"/>
    </xf>
    <xf numFmtId="4" fontId="6" fillId="0" borderId="0" xfId="601" applyNumberFormat="1" applyFont="1" applyAlignment="1">
      <alignment horizontal="right" vertical="top"/>
    </xf>
    <xf numFmtId="0" fontId="8" fillId="0" borderId="0" xfId="601" applyFont="1" applyAlignment="1">
      <alignment vertical="top"/>
    </xf>
    <xf numFmtId="4" fontId="6" fillId="0" borderId="0" xfId="601" applyNumberFormat="1" applyFont="1" applyAlignment="1">
      <alignment vertical="top"/>
    </xf>
    <xf numFmtId="0" fontId="2" fillId="0" borderId="0" xfId="0" applyFont="1"/>
    <xf numFmtId="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vertical="top"/>
    </xf>
    <xf numFmtId="4" fontId="0" fillId="0" borderId="0" xfId="0" applyNumberFormat="1" applyAlignment="1">
      <alignment horizontal="center" vertical="top"/>
    </xf>
    <xf numFmtId="0" fontId="10" fillId="0" borderId="0" xfId="0" applyFont="1"/>
    <xf numFmtId="0" fontId="9" fillId="0" borderId="0" xfId="0" applyFont="1"/>
    <xf numFmtId="4" fontId="0" fillId="0" borderId="0" xfId="0" applyNumberFormat="1" applyAlignment="1">
      <alignment horizontal="right" vertical="top"/>
    </xf>
    <xf numFmtId="4" fontId="11" fillId="0" borderId="0" xfId="0" applyNumberFormat="1" applyFont="1" applyAlignment="1">
      <alignment horizontal="right" vertical="top"/>
    </xf>
    <xf numFmtId="0" fontId="2" fillId="0" borderId="0" xfId="499" applyFont="1"/>
    <xf numFmtId="49" fontId="2" fillId="0" borderId="0" xfId="499" applyNumberFormat="1" applyFont="1"/>
    <xf numFmtId="49" fontId="12" fillId="2" borderId="1" xfId="499" applyNumberFormat="1" applyFont="1" applyFill="1" applyBorder="1" applyAlignment="1">
      <alignment horizontal="center" vertical="center" wrapText="1"/>
    </xf>
    <xf numFmtId="0" fontId="12" fillId="2" borderId="9" xfId="499" applyFont="1" applyFill="1" applyBorder="1" applyAlignment="1">
      <alignment horizontal="center" vertical="center" wrapText="1"/>
    </xf>
    <xf numFmtId="0" fontId="13" fillId="2" borderId="10" xfId="499" applyFont="1" applyFill="1" applyBorder="1" applyAlignment="1">
      <alignment horizontal="center" vertical="center" wrapText="1"/>
    </xf>
    <xf numFmtId="49" fontId="12" fillId="3" borderId="6" xfId="499" applyNumberFormat="1" applyFont="1" applyFill="1" applyBorder="1" applyAlignment="1">
      <alignment vertical="center"/>
    </xf>
    <xf numFmtId="0" fontId="12" fillId="3" borderId="11" xfId="499" applyFont="1" applyFill="1" applyBorder="1" applyAlignment="1">
      <alignment horizontal="left" wrapText="1"/>
    </xf>
    <xf numFmtId="4" fontId="13" fillId="3" borderId="6" xfId="499" applyNumberFormat="1" applyFont="1" applyFill="1" applyBorder="1"/>
    <xf numFmtId="4" fontId="2" fillId="0" borderId="0" xfId="499" applyNumberFormat="1" applyFont="1"/>
    <xf numFmtId="49" fontId="14" fillId="0" borderId="4" xfId="499" applyNumberFormat="1" applyFont="1" applyBorder="1" applyAlignment="1">
      <alignment vertical="center"/>
    </xf>
    <xf numFmtId="0" fontId="14" fillId="0" borderId="5" xfId="499" applyFont="1" applyBorder="1" applyAlignment="1">
      <alignment horizontal="left" wrapText="1"/>
    </xf>
    <xf numFmtId="4" fontId="15" fillId="0" borderId="4" xfId="499" applyNumberFormat="1" applyFont="1" applyBorder="1"/>
    <xf numFmtId="49" fontId="12" fillId="3" borderId="4" xfId="499" applyNumberFormat="1" applyFont="1" applyFill="1" applyBorder="1" applyAlignment="1">
      <alignment vertical="center"/>
    </xf>
    <xf numFmtId="0" fontId="12" fillId="3" borderId="5" xfId="499" applyFont="1" applyFill="1" applyBorder="1" applyAlignment="1">
      <alignment horizontal="left" wrapText="1"/>
    </xf>
    <xf numFmtId="4" fontId="13" fillId="3" borderId="4" xfId="499" applyNumberFormat="1" applyFont="1" applyFill="1" applyBorder="1"/>
    <xf numFmtId="49" fontId="14" fillId="0" borderId="7" xfId="499" applyNumberFormat="1" applyFont="1" applyBorder="1" applyAlignment="1">
      <alignment vertical="center"/>
    </xf>
    <xf numFmtId="0" fontId="14" fillId="0" borderId="12" xfId="499" applyFont="1" applyBorder="1" applyAlignment="1">
      <alignment horizontal="left" wrapText="1"/>
    </xf>
    <xf numFmtId="4" fontId="15" fillId="0" borderId="7" xfId="499" applyNumberFormat="1" applyFont="1" applyBorder="1"/>
    <xf numFmtId="49" fontId="16" fillId="3" borderId="4" xfId="499" applyNumberFormat="1" applyFont="1" applyFill="1" applyBorder="1" applyAlignment="1">
      <alignment vertical="center"/>
    </xf>
    <xf numFmtId="0" fontId="16" fillId="3" borderId="5" xfId="499" applyFont="1" applyFill="1" applyBorder="1" applyAlignment="1">
      <alignment horizontal="left" wrapText="1"/>
    </xf>
    <xf numFmtId="49" fontId="13" fillId="3" borderId="9" xfId="499" applyNumberFormat="1" applyFont="1" applyFill="1" applyBorder="1"/>
    <xf numFmtId="0" fontId="13" fillId="3" borderId="3" xfId="499" applyFont="1" applyFill="1" applyBorder="1" applyAlignment="1">
      <alignment horizontal="center"/>
    </xf>
    <xf numFmtId="4" fontId="15" fillId="0" borderId="0" xfId="499" applyNumberFormat="1" applyFont="1"/>
    <xf numFmtId="0" fontId="0" fillId="0" borderId="0" xfId="499" applyFont="1" applyAlignment="1">
      <alignment horizontal="right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right" vertical="top"/>
    </xf>
    <xf numFmtId="49" fontId="1" fillId="0" borderId="0" xfId="364" applyNumberFormat="1" applyFont="1" applyAlignment="1">
      <alignment horizontal="center" vertical="top"/>
    </xf>
    <xf numFmtId="0" fontId="1" fillId="0" borderId="0" xfId="364" applyFont="1" applyAlignment="1">
      <alignment vertical="top"/>
    </xf>
    <xf numFmtId="0" fontId="1" fillId="0" borderId="0" xfId="364" applyFont="1" applyAlignment="1">
      <alignment horizontal="right" vertical="top"/>
    </xf>
    <xf numFmtId="0" fontId="19" fillId="0" borderId="0" xfId="364" applyFont="1" applyAlignment="1">
      <alignment horizontal="right" vertical="top"/>
    </xf>
    <xf numFmtId="49" fontId="3" fillId="0" borderId="0" xfId="601" applyNumberFormat="1" applyFont="1" applyAlignment="1" applyProtection="1">
      <alignment horizontal="center" vertical="top"/>
      <protection hidden="1"/>
    </xf>
    <xf numFmtId="0" fontId="3" fillId="0" borderId="0" xfId="601" applyFont="1" applyAlignment="1" applyProtection="1">
      <alignment horizontal="left" vertical="top"/>
      <protection hidden="1"/>
    </xf>
    <xf numFmtId="49" fontId="18" fillId="0" borderId="0" xfId="601" applyNumberFormat="1" applyFont="1" applyAlignment="1" applyProtection="1">
      <alignment horizontal="right" vertical="top"/>
      <protection hidden="1"/>
    </xf>
    <xf numFmtId="49" fontId="6" fillId="0" borderId="7" xfId="601" applyNumberFormat="1" applyFont="1" applyBorder="1" applyAlignment="1" applyProtection="1">
      <alignment horizontal="center" vertical="top" wrapText="1"/>
      <protection hidden="1"/>
    </xf>
    <xf numFmtId="4" fontId="6" fillId="6" borderId="4" xfId="601" applyNumberFormat="1" applyFont="1" applyFill="1" applyBorder="1" applyAlignment="1" applyProtection="1">
      <alignment horizontal="center" vertical="top" wrapText="1"/>
      <protection hidden="1"/>
    </xf>
    <xf numFmtId="49" fontId="6" fillId="0" borderId="6" xfId="601" applyNumberFormat="1" applyFont="1" applyBorder="1" applyAlignment="1" applyProtection="1">
      <alignment horizontal="center" vertical="top" wrapText="1"/>
      <protection hidden="1"/>
    </xf>
    <xf numFmtId="4" fontId="6" fillId="4" borderId="6" xfId="601" applyNumberFormat="1" applyFont="1" applyFill="1" applyBorder="1" applyAlignment="1" applyProtection="1">
      <alignment horizontal="center" vertical="top" wrapText="1"/>
      <protection hidden="1"/>
    </xf>
    <xf numFmtId="4" fontId="6" fillId="5" borderId="6" xfId="601" applyNumberFormat="1" applyFont="1" applyFill="1" applyBorder="1" applyAlignment="1" applyProtection="1">
      <alignment horizontal="center" vertical="top" wrapText="1"/>
      <protection hidden="1"/>
    </xf>
    <xf numFmtId="49" fontId="6" fillId="4" borderId="4" xfId="601" applyNumberFormat="1" applyFont="1" applyFill="1" applyBorder="1" applyAlignment="1" applyProtection="1">
      <alignment horizontal="center" vertical="top" wrapText="1"/>
      <protection hidden="1"/>
    </xf>
    <xf numFmtId="49" fontId="6" fillId="5" borderId="4" xfId="601" applyNumberFormat="1" applyFont="1" applyFill="1" applyBorder="1" applyAlignment="1" applyProtection="1">
      <alignment horizontal="center" vertical="top" wrapText="1"/>
      <protection hidden="1"/>
    </xf>
    <xf numFmtId="49" fontId="6" fillId="6" borderId="4" xfId="601" applyNumberFormat="1" applyFont="1" applyFill="1" applyBorder="1" applyAlignment="1" applyProtection="1">
      <alignment horizontal="center" vertical="top" wrapText="1"/>
      <protection hidden="1"/>
    </xf>
    <xf numFmtId="0" fontId="6" fillId="0" borderId="4" xfId="601" applyFont="1" applyBorder="1" applyAlignment="1" applyProtection="1">
      <alignment horizontal="left" vertical="top" wrapText="1"/>
      <protection hidden="1"/>
    </xf>
    <xf numFmtId="4" fontId="18" fillId="4" borderId="4" xfId="601" applyNumberFormat="1" applyFont="1" applyFill="1" applyBorder="1" applyAlignment="1" applyProtection="1">
      <alignment horizontal="right" vertical="top" wrapText="1"/>
      <protection hidden="1"/>
    </xf>
    <xf numFmtId="4" fontId="18" fillId="5" borderId="4" xfId="601" applyNumberFormat="1" applyFont="1" applyFill="1" applyBorder="1" applyAlignment="1" applyProtection="1">
      <alignment horizontal="right" vertical="top" wrapText="1"/>
      <protection hidden="1"/>
    </xf>
    <xf numFmtId="4" fontId="18" fillId="6" borderId="4" xfId="601" applyNumberFormat="1" applyFont="1" applyFill="1" applyBorder="1" applyAlignment="1" applyProtection="1">
      <alignment horizontal="right" vertical="top" wrapText="1"/>
      <protection hidden="1"/>
    </xf>
    <xf numFmtId="49" fontId="6" fillId="0" borderId="4" xfId="601" applyNumberFormat="1" applyFont="1" applyBorder="1" applyAlignment="1" applyProtection="1">
      <alignment horizontal="center" vertical="top" wrapText="1"/>
      <protection hidden="1"/>
    </xf>
    <xf numFmtId="4" fontId="2" fillId="0" borderId="0" xfId="0" applyNumberFormat="1" applyFont="1" applyAlignment="1">
      <alignment vertical="top"/>
    </xf>
    <xf numFmtId="49" fontId="6" fillId="0" borderId="7" xfId="364" applyNumberFormat="1" applyFont="1" applyBorder="1" applyAlignment="1">
      <alignment horizontal="center" vertical="top" wrapText="1"/>
    </xf>
    <xf numFmtId="49" fontId="8" fillId="0" borderId="7" xfId="601" applyNumberFormat="1" applyFont="1" applyBorder="1" applyAlignment="1" applyProtection="1">
      <alignment horizontal="center" vertical="top" wrapText="1"/>
      <protection hidden="1"/>
    </xf>
    <xf numFmtId="0" fontId="8" fillId="0" borderId="4" xfId="601" applyFont="1" applyBorder="1" applyAlignment="1" applyProtection="1">
      <alignment horizontal="left" vertical="top" wrapText="1"/>
      <protection hidden="1"/>
    </xf>
    <xf numFmtId="4" fontId="20" fillId="4" borderId="4" xfId="601" applyNumberFormat="1" applyFont="1" applyFill="1" applyBorder="1" applyAlignment="1" applyProtection="1">
      <alignment horizontal="right" vertical="top" wrapText="1"/>
      <protection hidden="1"/>
    </xf>
    <xf numFmtId="4" fontId="20" fillId="5" borderId="4" xfId="601" applyNumberFormat="1" applyFont="1" applyFill="1" applyBorder="1" applyAlignment="1" applyProtection="1">
      <alignment horizontal="right" vertical="top" wrapText="1"/>
      <protection hidden="1"/>
    </xf>
    <xf numFmtId="4" fontId="20" fillId="6" borderId="4" xfId="601" applyNumberFormat="1" applyFont="1" applyFill="1" applyBorder="1" applyAlignment="1" applyProtection="1">
      <alignment horizontal="right" vertical="top" wrapText="1"/>
      <protection hidden="1"/>
    </xf>
    <xf numFmtId="4" fontId="9" fillId="0" borderId="0" xfId="0" applyNumberFormat="1" applyFont="1" applyAlignment="1">
      <alignment vertical="top"/>
    </xf>
    <xf numFmtId="49" fontId="6" fillId="0" borderId="0" xfId="601" applyNumberFormat="1" applyFont="1" applyAlignment="1" applyProtection="1">
      <alignment horizontal="center" vertical="top"/>
      <protection hidden="1"/>
    </xf>
    <xf numFmtId="0" fontId="6" fillId="0" borderId="0" xfId="601" applyFont="1" applyAlignment="1" applyProtection="1">
      <alignment horizontal="right" vertical="top"/>
      <protection hidden="1"/>
    </xf>
    <xf numFmtId="4" fontId="18" fillId="0" borderId="4" xfId="601" applyNumberFormat="1" applyFont="1" applyBorder="1" applyAlignment="1" applyProtection="1">
      <alignment horizontal="right" vertical="top" wrapText="1"/>
      <protection hidden="1"/>
    </xf>
    <xf numFmtId="4" fontId="18" fillId="0" borderId="0" xfId="601" applyNumberFormat="1" applyFont="1" applyAlignment="1" applyProtection="1">
      <alignment horizontal="right" vertical="top" wrapText="1"/>
      <protection hidden="1"/>
    </xf>
    <xf numFmtId="4" fontId="21" fillId="0" borderId="0" xfId="0" applyNumberFormat="1" applyFont="1" applyAlignment="1">
      <alignment horizontal="center" vertical="top"/>
    </xf>
    <xf numFmtId="4" fontId="22" fillId="0" borderId="0" xfId="0" applyNumberFormat="1" applyFont="1" applyAlignment="1">
      <alignment horizontal="center" vertical="top"/>
    </xf>
    <xf numFmtId="4" fontId="23" fillId="0" borderId="0" xfId="0" applyNumberFormat="1" applyFont="1" applyAlignment="1">
      <alignment horizontal="center" vertical="top"/>
    </xf>
    <xf numFmtId="0" fontId="0" fillId="0" borderId="0" xfId="0" applyAlignment="1">
      <alignment vertical="top" wrapText="1"/>
    </xf>
    <xf numFmtId="4" fontId="24" fillId="0" borderId="0" xfId="0" applyNumberFormat="1" applyFont="1" applyAlignment="1">
      <alignment horizontal="right" vertical="top"/>
    </xf>
    <xf numFmtId="0" fontId="6" fillId="0" borderId="4" xfId="601" applyFont="1" applyBorder="1" applyAlignment="1" applyProtection="1">
      <alignment horizontal="center" vertical="top" wrapText="1"/>
      <protection hidden="1"/>
    </xf>
    <xf numFmtId="49" fontId="6" fillId="0" borderId="4" xfId="364" applyNumberFormat="1" applyFont="1" applyBorder="1" applyAlignment="1">
      <alignment horizontal="center" vertical="top" wrapText="1"/>
    </xf>
    <xf numFmtId="49" fontId="8" fillId="0" borderId="4" xfId="601" applyNumberFormat="1" applyFont="1" applyBorder="1" applyAlignment="1" applyProtection="1">
      <alignment horizontal="center" vertical="top" wrapText="1"/>
      <protection hidden="1"/>
    </xf>
    <xf numFmtId="4" fontId="17" fillId="0" borderId="0" xfId="0" applyNumberFormat="1" applyFont="1" applyAlignment="1">
      <alignment horizontal="right" vertical="top"/>
    </xf>
    <xf numFmtId="0" fontId="24" fillId="0" borderId="0" xfId="0" applyFont="1" applyAlignment="1">
      <alignment horizontal="right" vertical="top"/>
    </xf>
    <xf numFmtId="4" fontId="6" fillId="3" borderId="4" xfId="601" applyNumberFormat="1" applyFont="1" applyFill="1" applyBorder="1" applyAlignment="1" applyProtection="1">
      <alignment horizontal="center" vertical="top" wrapText="1"/>
      <protection hidden="1"/>
    </xf>
    <xf numFmtId="4" fontId="6" fillId="3" borderId="6" xfId="601" applyNumberFormat="1" applyFont="1" applyFill="1" applyBorder="1" applyAlignment="1" applyProtection="1">
      <alignment horizontal="center" vertical="top" wrapText="1"/>
      <protection hidden="1"/>
    </xf>
    <xf numFmtId="49" fontId="6" fillId="3" borderId="4" xfId="601" applyNumberFormat="1" applyFont="1" applyFill="1" applyBorder="1" applyAlignment="1" applyProtection="1">
      <alignment horizontal="center" vertical="top" wrapText="1"/>
      <protection hidden="1"/>
    </xf>
    <xf numFmtId="4" fontId="18" fillId="3" borderId="4" xfId="601" applyNumberFormat="1" applyFont="1" applyFill="1" applyBorder="1" applyAlignment="1" applyProtection="1">
      <alignment horizontal="right" vertical="top" wrapText="1"/>
      <protection hidden="1"/>
    </xf>
    <xf numFmtId="0" fontId="1" fillId="0" borderId="0" xfId="547" applyFont="1" applyAlignment="1">
      <alignment vertical="top"/>
    </xf>
    <xf numFmtId="0" fontId="1" fillId="0" borderId="0" xfId="547" applyFont="1" applyAlignment="1">
      <alignment horizontal="right" vertical="top"/>
    </xf>
    <xf numFmtId="4" fontId="1" fillId="0" borderId="0" xfId="547" applyNumberFormat="1" applyFont="1" applyAlignment="1">
      <alignment vertical="top"/>
    </xf>
    <xf numFmtId="4" fontId="19" fillId="0" borderId="0" xfId="547" applyNumberFormat="1" applyFont="1" applyAlignment="1">
      <alignment horizontal="right" vertical="top"/>
    </xf>
    <xf numFmtId="0" fontId="18" fillId="0" borderId="0" xfId="547" applyFont="1" applyAlignment="1">
      <alignment vertical="top"/>
    </xf>
    <xf numFmtId="0" fontId="6" fillId="0" borderId="0" xfId="601" applyFont="1" applyAlignment="1" applyProtection="1">
      <alignment vertical="top"/>
      <protection hidden="1"/>
    </xf>
    <xf numFmtId="49" fontId="6" fillId="0" borderId="0" xfId="601" applyNumberFormat="1" applyFont="1" applyAlignment="1" applyProtection="1">
      <alignment horizontal="right" vertical="top"/>
      <protection hidden="1"/>
    </xf>
    <xf numFmtId="4" fontId="6" fillId="6" borderId="6" xfId="601" applyNumberFormat="1" applyFont="1" applyFill="1" applyBorder="1" applyAlignment="1" applyProtection="1">
      <alignment horizontal="center" vertical="top" wrapText="1"/>
      <protection hidden="1"/>
    </xf>
    <xf numFmtId="0" fontId="6" fillId="0" borderId="4" xfId="601" applyFont="1" applyBorder="1" applyAlignment="1">
      <alignment horizontal="center" vertical="top"/>
    </xf>
    <xf numFmtId="0" fontId="6" fillId="4" borderId="4" xfId="601" applyFont="1" applyFill="1" applyBorder="1" applyAlignment="1">
      <alignment horizontal="center" vertical="top"/>
    </xf>
    <xf numFmtId="0" fontId="6" fillId="5" borderId="4" xfId="601" applyFont="1" applyFill="1" applyBorder="1" applyAlignment="1">
      <alignment horizontal="center" vertical="top"/>
    </xf>
    <xf numFmtId="3" fontId="6" fillId="6" borderId="4" xfId="601" applyNumberFormat="1" applyFont="1" applyFill="1" applyBorder="1" applyAlignment="1">
      <alignment horizontal="center" vertical="top"/>
    </xf>
    <xf numFmtId="4" fontId="6" fillId="4" borderId="4" xfId="601" applyNumberFormat="1" applyFont="1" applyFill="1" applyBorder="1" applyAlignment="1" applyProtection="1">
      <alignment vertical="top" wrapText="1"/>
      <protection hidden="1"/>
    </xf>
    <xf numFmtId="4" fontId="6" fillId="5" borderId="4" xfId="601" applyNumberFormat="1" applyFont="1" applyFill="1" applyBorder="1" applyAlignment="1" applyProtection="1">
      <alignment vertical="top" wrapText="1"/>
      <protection hidden="1"/>
    </xf>
    <xf numFmtId="4" fontId="6" fillId="6" borderId="4" xfId="601" applyNumberFormat="1" applyFont="1" applyFill="1" applyBorder="1" applyAlignment="1" applyProtection="1">
      <alignment vertical="top" wrapText="1"/>
      <protection hidden="1"/>
    </xf>
    <xf numFmtId="4" fontId="8" fillId="0" borderId="0" xfId="601" applyNumberFormat="1" applyFont="1" applyAlignment="1">
      <alignment vertical="top"/>
    </xf>
    <xf numFmtId="0" fontId="10" fillId="0" borderId="0" xfId="0" applyFont="1" applyAlignment="1">
      <alignment vertical="top"/>
    </xf>
    <xf numFmtId="4" fontId="8" fillId="0" borderId="4" xfId="601" applyNumberFormat="1" applyFont="1" applyBorder="1" applyAlignment="1" applyProtection="1">
      <alignment horizontal="center" vertical="top" wrapText="1"/>
      <protection hidden="1"/>
    </xf>
    <xf numFmtId="4" fontId="8" fillId="0" borderId="4" xfId="601" applyNumberFormat="1" applyFont="1" applyBorder="1" applyAlignment="1" applyProtection="1">
      <alignment horizontal="left" vertical="top" wrapText="1"/>
      <protection hidden="1"/>
    </xf>
    <xf numFmtId="4" fontId="8" fillId="4" borderId="4" xfId="601" applyNumberFormat="1" applyFont="1" applyFill="1" applyBorder="1" applyAlignment="1" applyProtection="1">
      <alignment vertical="top" wrapText="1"/>
      <protection hidden="1"/>
    </xf>
    <xf numFmtId="4" fontId="8" fillId="5" borderId="4" xfId="601" applyNumberFormat="1" applyFont="1" applyFill="1" applyBorder="1" applyAlignment="1" applyProtection="1">
      <alignment vertical="top" wrapText="1"/>
      <protection hidden="1"/>
    </xf>
    <xf numFmtId="4" fontId="8" fillId="6" borderId="4" xfId="601" applyNumberFormat="1" applyFont="1" applyFill="1" applyBorder="1" applyAlignment="1" applyProtection="1">
      <alignment vertical="top" wrapText="1"/>
      <protection hidden="1"/>
    </xf>
    <xf numFmtId="4" fontId="6" fillId="0" borderId="0" xfId="601" applyNumberFormat="1" applyFont="1" applyAlignment="1" applyProtection="1">
      <alignment horizontal="right" vertical="top"/>
      <protection hidden="1"/>
    </xf>
    <xf numFmtId="4" fontId="6" fillId="0" borderId="4" xfId="601" applyNumberFormat="1" applyFont="1" applyBorder="1" applyAlignment="1" applyProtection="1">
      <alignment horizontal="center" vertical="top" wrapText="1"/>
      <protection hidden="1"/>
    </xf>
    <xf numFmtId="0" fontId="0" fillId="0" borderId="0" xfId="0" applyAlignment="1">
      <alignment wrapText="1"/>
    </xf>
    <xf numFmtId="0" fontId="2" fillId="0" borderId="0" xfId="499" applyFont="1"/>
    <xf numFmtId="0" fontId="2" fillId="0" borderId="0" xfId="499" applyFont="1"/>
    <xf numFmtId="49" fontId="14" fillId="0" borderId="15" xfId="499" applyNumberFormat="1" applyFont="1" applyBorder="1" applyAlignment="1">
      <alignment vertical="center"/>
    </xf>
    <xf numFmtId="4" fontId="15" fillId="0" borderId="15" xfId="499" applyNumberFormat="1" applyFont="1" applyBorder="1"/>
    <xf numFmtId="49" fontId="14" fillId="3" borderId="6" xfId="499" applyNumberFormat="1" applyFont="1" applyFill="1" applyBorder="1" applyAlignment="1">
      <alignment vertical="center"/>
    </xf>
    <xf numFmtId="0" fontId="2" fillId="0" borderId="0" xfId="499" applyFont="1"/>
    <xf numFmtId="4" fontId="13" fillId="3" borderId="6" xfId="499" applyNumberFormat="1" applyFont="1" applyFill="1" applyBorder="1" applyAlignment="1">
      <alignment vertical="top"/>
    </xf>
    <xf numFmtId="4" fontId="15" fillId="0" borderId="4" xfId="499" applyNumberFormat="1" applyFont="1" applyFill="1" applyBorder="1" applyAlignment="1">
      <alignment vertical="top"/>
    </xf>
    <xf numFmtId="4" fontId="13" fillId="3" borderId="4" xfId="499" applyNumberFormat="1" applyFont="1" applyFill="1" applyBorder="1" applyAlignment="1">
      <alignment vertical="top"/>
    </xf>
    <xf numFmtId="0" fontId="2" fillId="0" borderId="0" xfId="499" applyFont="1"/>
    <xf numFmtId="49" fontId="14" fillId="0" borderId="5" xfId="499" applyNumberFormat="1" applyFont="1" applyBorder="1" applyAlignment="1">
      <alignment horizontal="left" wrapText="1"/>
    </xf>
    <xf numFmtId="4" fontId="15" fillId="0" borderId="15" xfId="499" applyNumberFormat="1" applyFont="1" applyFill="1" applyBorder="1" applyAlignment="1">
      <alignment vertical="top"/>
    </xf>
    <xf numFmtId="4" fontId="15" fillId="0" borderId="7" xfId="499" applyNumberFormat="1" applyFont="1" applyFill="1" applyBorder="1" applyAlignment="1">
      <alignment vertical="top"/>
    </xf>
    <xf numFmtId="4" fontId="15" fillId="0" borderId="15" xfId="499" applyNumberFormat="1" applyFont="1" applyFill="1" applyBorder="1"/>
    <xf numFmtId="10" fontId="2" fillId="0" borderId="0" xfId="499" applyNumberFormat="1" applyFont="1" applyAlignment="1">
      <alignment horizontal="right"/>
    </xf>
    <xf numFmtId="10" fontId="13" fillId="3" borderId="6" xfId="499" applyNumberFormat="1" applyFont="1" applyFill="1" applyBorder="1" applyAlignment="1">
      <alignment horizontal="right" vertical="top"/>
    </xf>
    <xf numFmtId="10" fontId="15" fillId="0" borderId="4" xfId="499" applyNumberFormat="1" applyFont="1" applyFill="1" applyBorder="1" applyAlignment="1">
      <alignment horizontal="right" vertical="top"/>
    </xf>
    <xf numFmtId="10" fontId="15" fillId="0" borderId="7" xfId="499" applyNumberFormat="1" applyFont="1" applyFill="1" applyBorder="1" applyAlignment="1">
      <alignment horizontal="right" vertical="top"/>
    </xf>
    <xf numFmtId="10" fontId="15" fillId="0" borderId="15" xfId="499" applyNumberFormat="1" applyFont="1" applyFill="1" applyBorder="1" applyAlignment="1">
      <alignment horizontal="right"/>
    </xf>
    <xf numFmtId="0" fontId="13" fillId="2" borderId="1" xfId="499" applyFont="1" applyFill="1" applyBorder="1" applyAlignment="1">
      <alignment horizontal="center" vertical="center" wrapText="1"/>
    </xf>
    <xf numFmtId="4" fontId="26" fillId="0" borderId="15" xfId="499" applyNumberFormat="1" applyFont="1" applyFill="1" applyBorder="1"/>
    <xf numFmtId="0" fontId="27" fillId="0" borderId="0" xfId="499" applyFont="1"/>
    <xf numFmtId="0" fontId="2" fillId="7" borderId="0" xfId="499" applyFont="1" applyFill="1"/>
    <xf numFmtId="0" fontId="2" fillId="0" borderId="0" xfId="499" applyFont="1"/>
    <xf numFmtId="0" fontId="12" fillId="2" borderId="18" xfId="499" applyFont="1" applyFill="1" applyBorder="1" applyAlignment="1">
      <alignment horizontal="center" vertical="center" wrapText="1"/>
    </xf>
    <xf numFmtId="0" fontId="12" fillId="2" borderId="21" xfId="499" applyFont="1" applyFill="1" applyBorder="1" applyAlignment="1">
      <alignment horizontal="center" vertical="center" wrapText="1"/>
    </xf>
    <xf numFmtId="0" fontId="12" fillId="2" borderId="17" xfId="499" applyFont="1" applyFill="1" applyBorder="1" applyAlignment="1">
      <alignment horizontal="center" vertical="center" wrapText="1"/>
    </xf>
    <xf numFmtId="0" fontId="12" fillId="2" borderId="16" xfId="499" applyFont="1" applyFill="1" applyBorder="1" applyAlignment="1">
      <alignment horizontal="center" vertical="center" wrapText="1"/>
    </xf>
    <xf numFmtId="0" fontId="12" fillId="2" borderId="19" xfId="499" applyFont="1" applyFill="1" applyBorder="1" applyAlignment="1">
      <alignment horizontal="center" vertical="center" wrapText="1"/>
    </xf>
    <xf numFmtId="0" fontId="12" fillId="2" borderId="20" xfId="499" applyFont="1" applyFill="1" applyBorder="1" applyAlignment="1">
      <alignment horizontal="center" vertical="center" wrapText="1"/>
    </xf>
    <xf numFmtId="0" fontId="13" fillId="2" borderId="9" xfId="499" applyFont="1" applyFill="1" applyBorder="1" applyAlignment="1">
      <alignment horizontal="center" vertical="center" wrapText="1"/>
    </xf>
    <xf numFmtId="0" fontId="13" fillId="2" borderId="3" xfId="499" applyFont="1" applyFill="1" applyBorder="1" applyAlignment="1">
      <alignment horizontal="center" vertical="center" wrapText="1"/>
    </xf>
    <xf numFmtId="0" fontId="13" fillId="2" borderId="2" xfId="499" applyFont="1" applyFill="1" applyBorder="1" applyAlignment="1">
      <alignment horizontal="center" vertical="center" wrapText="1"/>
    </xf>
    <xf numFmtId="0" fontId="2" fillId="0" borderId="0" xfId="499" applyFont="1" applyAlignment="1">
      <alignment horizontal="right"/>
    </xf>
    <xf numFmtId="0" fontId="2" fillId="0" borderId="0" xfId="499" applyFont="1"/>
    <xf numFmtId="0" fontId="6" fillId="0" borderId="5" xfId="601" applyFont="1" applyBorder="1" applyAlignment="1" applyProtection="1">
      <alignment horizontal="center" vertical="top" wrapText="1"/>
      <protection hidden="1"/>
    </xf>
    <xf numFmtId="0" fontId="6" fillId="0" borderId="8" xfId="601" applyFont="1" applyBorder="1" applyAlignment="1" applyProtection="1">
      <alignment horizontal="center" vertical="top" wrapText="1"/>
      <protection hidden="1"/>
    </xf>
    <xf numFmtId="0" fontId="18" fillId="0" borderId="0" xfId="364" applyFont="1" applyAlignment="1">
      <alignment horizontal="center"/>
    </xf>
    <xf numFmtId="49" fontId="6" fillId="0" borderId="7" xfId="601" applyNumberFormat="1" applyFont="1" applyBorder="1" applyAlignment="1" applyProtection="1">
      <alignment horizontal="center" vertical="top" wrapText="1"/>
      <protection hidden="1"/>
    </xf>
    <xf numFmtId="49" fontId="6" fillId="0" borderId="6" xfId="601" applyNumberFormat="1" applyFont="1" applyBorder="1" applyAlignment="1" applyProtection="1">
      <alignment horizontal="center" vertical="top" wrapText="1"/>
      <protection hidden="1"/>
    </xf>
    <xf numFmtId="0" fontId="6" fillId="0" borderId="7" xfId="601" applyFont="1" applyBorder="1" applyAlignment="1" applyProtection="1">
      <alignment horizontal="center" vertical="top" wrapText="1"/>
      <protection hidden="1"/>
    </xf>
    <xf numFmtId="0" fontId="6" fillId="0" borderId="6" xfId="601" applyFont="1" applyBorder="1" applyAlignment="1" applyProtection="1">
      <alignment horizontal="center" vertical="top" wrapText="1"/>
      <protection hidden="1"/>
    </xf>
    <xf numFmtId="4" fontId="6" fillId="4" borderId="7" xfId="601" applyNumberFormat="1" applyFont="1" applyFill="1" applyBorder="1" applyAlignment="1" applyProtection="1">
      <alignment horizontal="center" vertical="top" wrapText="1"/>
      <protection hidden="1"/>
    </xf>
    <xf numFmtId="4" fontId="6" fillId="4" borderId="6" xfId="601" applyNumberFormat="1" applyFont="1" applyFill="1" applyBorder="1" applyAlignment="1" applyProtection="1">
      <alignment horizontal="center" vertical="top" wrapText="1"/>
      <protection hidden="1"/>
    </xf>
    <xf numFmtId="4" fontId="6" fillId="4" borderId="5" xfId="601" applyNumberFormat="1" applyFont="1" applyFill="1" applyBorder="1" applyAlignment="1" applyProtection="1">
      <alignment horizontal="center" vertical="top" wrapText="1"/>
      <protection hidden="1"/>
    </xf>
    <xf numFmtId="4" fontId="6" fillId="4" borderId="13" xfId="601" applyNumberFormat="1" applyFont="1" applyFill="1" applyBorder="1" applyAlignment="1" applyProtection="1">
      <alignment horizontal="center" vertical="top" wrapText="1"/>
      <protection hidden="1"/>
    </xf>
    <xf numFmtId="4" fontId="6" fillId="5" borderId="5" xfId="601" applyNumberFormat="1" applyFont="1" applyFill="1" applyBorder="1" applyAlignment="1" applyProtection="1">
      <alignment horizontal="center" vertical="top" wrapText="1"/>
      <protection hidden="1"/>
    </xf>
    <xf numFmtId="4" fontId="6" fillId="5" borderId="13" xfId="601" applyNumberFormat="1" applyFont="1" applyFill="1" applyBorder="1" applyAlignment="1" applyProtection="1">
      <alignment horizontal="center" vertical="top" wrapText="1"/>
      <protection hidden="1"/>
    </xf>
    <xf numFmtId="4" fontId="6" fillId="6" borderId="4" xfId="601" applyNumberFormat="1" applyFont="1" applyFill="1" applyBorder="1" applyAlignment="1" applyProtection="1">
      <alignment horizontal="center" vertical="top" wrapText="1"/>
      <protection hidden="1"/>
    </xf>
    <xf numFmtId="4" fontId="6" fillId="6" borderId="12" xfId="601" applyNumberFormat="1" applyFont="1" applyFill="1" applyBorder="1" applyAlignment="1" applyProtection="1">
      <alignment horizontal="center" vertical="top" wrapText="1"/>
      <protection hidden="1"/>
    </xf>
    <xf numFmtId="4" fontId="6" fillId="6" borderId="14" xfId="601" applyNumberFormat="1" applyFont="1" applyFill="1" applyBorder="1" applyAlignment="1" applyProtection="1">
      <alignment horizontal="center" vertical="top" wrapText="1"/>
      <protection hidden="1"/>
    </xf>
    <xf numFmtId="4" fontId="6" fillId="4" borderId="8" xfId="601" applyNumberFormat="1" applyFont="1" applyFill="1" applyBorder="1" applyAlignment="1" applyProtection="1">
      <alignment horizontal="center" vertical="top" wrapText="1"/>
      <protection hidden="1"/>
    </xf>
    <xf numFmtId="4" fontId="6" fillId="5" borderId="8" xfId="601" applyNumberFormat="1" applyFont="1" applyFill="1" applyBorder="1" applyAlignment="1" applyProtection="1">
      <alignment horizontal="center" vertical="top" wrapText="1"/>
      <protection hidden="1"/>
    </xf>
    <xf numFmtId="4" fontId="6" fillId="3" borderId="4" xfId="601" applyNumberFormat="1" applyFont="1" applyFill="1" applyBorder="1" applyAlignment="1" applyProtection="1">
      <alignment horizontal="center" vertical="top" wrapText="1"/>
      <protection hidden="1"/>
    </xf>
    <xf numFmtId="4" fontId="6" fillId="3" borderId="5" xfId="601" applyNumberFormat="1" applyFont="1" applyFill="1" applyBorder="1" applyAlignment="1" applyProtection="1">
      <alignment horizontal="center" vertical="top" wrapText="1"/>
      <protection hidden="1"/>
    </xf>
    <xf numFmtId="4" fontId="6" fillId="3" borderId="8" xfId="601" applyNumberFormat="1" applyFont="1" applyFill="1" applyBorder="1" applyAlignment="1" applyProtection="1">
      <alignment horizontal="center" vertical="top" wrapText="1"/>
      <protection hidden="1"/>
    </xf>
    <xf numFmtId="0" fontId="18" fillId="0" borderId="0" xfId="547" applyFont="1" applyAlignment="1">
      <alignment horizontal="center" vertical="top"/>
    </xf>
    <xf numFmtId="0" fontId="18" fillId="0" borderId="0" xfId="547" applyFont="1" applyAlignment="1">
      <alignment horizontal="center" vertical="top" wrapText="1"/>
    </xf>
    <xf numFmtId="0" fontId="6" fillId="0" borderId="7" xfId="601" applyFont="1" applyBorder="1" applyAlignment="1">
      <alignment horizontal="center" vertical="top"/>
    </xf>
    <xf numFmtId="0" fontId="6" fillId="0" borderId="6" xfId="601" applyFont="1" applyBorder="1" applyAlignment="1">
      <alignment horizontal="center" vertical="top"/>
    </xf>
    <xf numFmtId="4" fontId="6" fillId="6" borderId="5" xfId="601" applyNumberFormat="1" applyFont="1" applyFill="1" applyBorder="1" applyAlignment="1" applyProtection="1">
      <alignment horizontal="center" vertical="top" wrapText="1"/>
      <protection hidden="1"/>
    </xf>
    <xf numFmtId="4" fontId="6" fillId="6" borderId="8" xfId="601" applyNumberFormat="1" applyFont="1" applyFill="1" applyBorder="1" applyAlignment="1" applyProtection="1">
      <alignment horizontal="center" vertical="top" wrapText="1"/>
      <protection hidden="1"/>
    </xf>
    <xf numFmtId="0" fontId="28" fillId="0" borderId="0" xfId="499" applyFont="1" applyAlignment="1">
      <alignment horizontal="center" vertical="center" wrapText="1"/>
    </xf>
    <xf numFmtId="0" fontId="13" fillId="2" borderId="22" xfId="499" applyFont="1" applyFill="1" applyBorder="1" applyAlignment="1">
      <alignment horizontal="center" vertical="center" wrapText="1"/>
    </xf>
  </cellXfs>
  <cellStyles count="655">
    <cellStyle name="Обычный" xfId="0" builtinId="0"/>
    <cellStyle name="Обычный 10" xfId="1"/>
    <cellStyle name="Обычный 10 2" xfId="2"/>
    <cellStyle name="Обычный 10 2 2" xfId="3"/>
    <cellStyle name="Обычный 10 3" xfId="4"/>
    <cellStyle name="Обычный 10 4" xfId="5"/>
    <cellStyle name="Обычный 11" xfId="6"/>
    <cellStyle name="Обычный 12" xfId="7"/>
    <cellStyle name="Обычный 12 2" xfId="8"/>
    <cellStyle name="Обычный 12 2 2" xfId="9"/>
    <cellStyle name="Обычный 12 3" xfId="10"/>
    <cellStyle name="Обычный 12 4" xfId="11"/>
    <cellStyle name="Обычный 13" xfId="12"/>
    <cellStyle name="Обычный 13 2" xfId="13"/>
    <cellStyle name="Обычный 14" xfId="14"/>
    <cellStyle name="Обычный 16" xfId="648"/>
    <cellStyle name="Обычный 19" xfId="649"/>
    <cellStyle name="Обычный 2" xfId="15"/>
    <cellStyle name="Обычный 2 10" xfId="16"/>
    <cellStyle name="Обычный 2 10 2" xfId="17"/>
    <cellStyle name="Обычный 2 10 3" xfId="18"/>
    <cellStyle name="Обычный 2 10 4" xfId="19"/>
    <cellStyle name="Обычный 2 10 5" xfId="20"/>
    <cellStyle name="Обычный 2 10 6" xfId="21"/>
    <cellStyle name="Обычный 2 100" xfId="22"/>
    <cellStyle name="Обычный 2 101" xfId="23"/>
    <cellStyle name="Обычный 2 101 2" xfId="24"/>
    <cellStyle name="Обычный 2 102" xfId="25"/>
    <cellStyle name="Обычный 2 103" xfId="26"/>
    <cellStyle name="Обычный 2 103 2" xfId="27"/>
    <cellStyle name="Обычный 2 104" xfId="28"/>
    <cellStyle name="Обычный 2 104 2" xfId="29"/>
    <cellStyle name="Обычный 2 105" xfId="30"/>
    <cellStyle name="Обычный 2 105 2" xfId="31"/>
    <cellStyle name="Обычный 2 106" xfId="32"/>
    <cellStyle name="Обычный 2 107" xfId="33"/>
    <cellStyle name="Обычный 2 108" xfId="34"/>
    <cellStyle name="Обычный 2 109" xfId="35"/>
    <cellStyle name="Обычный 2 11" xfId="36"/>
    <cellStyle name="Обычный 2 11 2" xfId="37"/>
    <cellStyle name="Обычный 2 11 3" xfId="38"/>
    <cellStyle name="Обычный 2 11 4" xfId="39"/>
    <cellStyle name="Обычный 2 11 5" xfId="40"/>
    <cellStyle name="Обычный 2 11 6" xfId="41"/>
    <cellStyle name="Обычный 2 110" xfId="42"/>
    <cellStyle name="Обычный 2 111" xfId="43"/>
    <cellStyle name="Обычный 2 112" xfId="44"/>
    <cellStyle name="Обычный 2 113" xfId="45"/>
    <cellStyle name="Обычный 2 113 2" xfId="46"/>
    <cellStyle name="Обычный 2 114" xfId="47"/>
    <cellStyle name="Обычный 2 115" xfId="48"/>
    <cellStyle name="Обычный 2 116" xfId="49"/>
    <cellStyle name="Обычный 2 117" xfId="50"/>
    <cellStyle name="Обычный 2 118" xfId="51"/>
    <cellStyle name="Обычный 2 118 2" xfId="52"/>
    <cellStyle name="Обычный 2 119" xfId="53"/>
    <cellStyle name="Обычный 2 12" xfId="54"/>
    <cellStyle name="Обычный 2 12 2" xfId="55"/>
    <cellStyle name="Обычный 2 12 3" xfId="56"/>
    <cellStyle name="Обычный 2 12 4" xfId="57"/>
    <cellStyle name="Обычный 2 12 5" xfId="58"/>
    <cellStyle name="Обычный 2 12 6" xfId="59"/>
    <cellStyle name="Обычный 2 120" xfId="60"/>
    <cellStyle name="Обычный 2 121" xfId="61"/>
    <cellStyle name="Обычный 2 122" xfId="62"/>
    <cellStyle name="Обычный 2 123" xfId="63"/>
    <cellStyle name="Обычный 2 124" xfId="64"/>
    <cellStyle name="Обычный 2 125" xfId="65"/>
    <cellStyle name="Обычный 2 125 2" xfId="66"/>
    <cellStyle name="Обычный 2 126" xfId="67"/>
    <cellStyle name="Обычный 2 127" xfId="68"/>
    <cellStyle name="Обычный 2 128" xfId="69"/>
    <cellStyle name="Обычный 2 129" xfId="70"/>
    <cellStyle name="Обычный 2 13" xfId="71"/>
    <cellStyle name="Обычный 2 13 2" xfId="72"/>
    <cellStyle name="Обычный 2 13 3" xfId="73"/>
    <cellStyle name="Обычный 2 13 4" xfId="74"/>
    <cellStyle name="Обычный 2 13 5" xfId="75"/>
    <cellStyle name="Обычный 2 13 6" xfId="76"/>
    <cellStyle name="Обычный 2 130" xfId="77"/>
    <cellStyle name="Обычный 2 131" xfId="78"/>
    <cellStyle name="Обычный 2 132" xfId="79"/>
    <cellStyle name="Обычный 2 133" xfId="80"/>
    <cellStyle name="Обычный 2 134" xfId="81"/>
    <cellStyle name="Обычный 2 135" xfId="82"/>
    <cellStyle name="Обычный 2 136" xfId="83"/>
    <cellStyle name="Обычный 2 137" xfId="84"/>
    <cellStyle name="Обычный 2 138" xfId="85"/>
    <cellStyle name="Обычный 2 138 2" xfId="86"/>
    <cellStyle name="Обычный 2 139" xfId="87"/>
    <cellStyle name="Обычный 2 139 2" xfId="88"/>
    <cellStyle name="Обычный 2 14" xfId="89"/>
    <cellStyle name="Обычный 2 140" xfId="90"/>
    <cellStyle name="Обычный 2 141" xfId="91"/>
    <cellStyle name="Обычный 2 141 2" xfId="92"/>
    <cellStyle name="Обычный 2 142" xfId="93"/>
    <cellStyle name="Обычный 2 142 2" xfId="94"/>
    <cellStyle name="Обычный 2 143" xfId="95"/>
    <cellStyle name="Обычный 2 143 2" xfId="96"/>
    <cellStyle name="Обычный 2 144" xfId="97"/>
    <cellStyle name="Обычный 2 144 2" xfId="98"/>
    <cellStyle name="Обычный 2 145" xfId="99"/>
    <cellStyle name="Обычный 2 145 2" xfId="100"/>
    <cellStyle name="Обычный 2 146" xfId="101"/>
    <cellStyle name="Обычный 2 146 2" xfId="102"/>
    <cellStyle name="Обычный 2 147" xfId="103"/>
    <cellStyle name="Обычный 2 147 2" xfId="104"/>
    <cellStyle name="Обычный 2 148" xfId="105"/>
    <cellStyle name="Обычный 2 148 2" xfId="106"/>
    <cellStyle name="Обычный 2 149" xfId="107"/>
    <cellStyle name="Обычный 2 149 2" xfId="108"/>
    <cellStyle name="Обычный 2 15" xfId="109"/>
    <cellStyle name="Обычный 2 15 2" xfId="110"/>
    <cellStyle name="Обычный 2 15 3" xfId="111"/>
    <cellStyle name="Обычный 2 15 4" xfId="112"/>
    <cellStyle name="Обычный 2 150" xfId="113"/>
    <cellStyle name="Обычный 2 150 2" xfId="114"/>
    <cellStyle name="Обычный 2 151" xfId="115"/>
    <cellStyle name="Обычный 2 151 2" xfId="116"/>
    <cellStyle name="Обычный 2 152" xfId="117"/>
    <cellStyle name="Обычный 2 152 2" xfId="118"/>
    <cellStyle name="Обычный 2 153" xfId="119"/>
    <cellStyle name="Обычный 2 153 2" xfId="120"/>
    <cellStyle name="Обычный 2 154" xfId="121"/>
    <cellStyle name="Обычный 2 154 2" xfId="122"/>
    <cellStyle name="Обычный 2 155" xfId="123"/>
    <cellStyle name="Обычный 2 155 2" xfId="124"/>
    <cellStyle name="Обычный 2 156" xfId="125"/>
    <cellStyle name="Обычный 2 156 2" xfId="126"/>
    <cellStyle name="Обычный 2 157" xfId="127"/>
    <cellStyle name="Обычный 2 157 2" xfId="128"/>
    <cellStyle name="Обычный 2 158" xfId="129"/>
    <cellStyle name="Обычный 2 158 2" xfId="130"/>
    <cellStyle name="Обычный 2 159" xfId="131"/>
    <cellStyle name="Обычный 2 159 2" xfId="132"/>
    <cellStyle name="Обычный 2 16" xfId="133"/>
    <cellStyle name="Обычный 2 160" xfId="134"/>
    <cellStyle name="Обычный 2 160 2" xfId="135"/>
    <cellStyle name="Обычный 2 161" xfId="136"/>
    <cellStyle name="Обычный 2 161 2" xfId="137"/>
    <cellStyle name="Обычный 2 162" xfId="138"/>
    <cellStyle name="Обычный 2 162 2" xfId="139"/>
    <cellStyle name="Обычный 2 163" xfId="140"/>
    <cellStyle name="Обычный 2 163 2" xfId="141"/>
    <cellStyle name="Обычный 2 164" xfId="142"/>
    <cellStyle name="Обычный 2 164 2" xfId="143"/>
    <cellStyle name="Обычный 2 165" xfId="144"/>
    <cellStyle name="Обычный 2 165 2" xfId="145"/>
    <cellStyle name="Обычный 2 166" xfId="146"/>
    <cellStyle name="Обычный 2 166 2" xfId="147"/>
    <cellStyle name="Обычный 2 167" xfId="148"/>
    <cellStyle name="Обычный 2 167 2" xfId="149"/>
    <cellStyle name="Обычный 2 168" xfId="150"/>
    <cellStyle name="Обычный 2 168 2" xfId="151"/>
    <cellStyle name="Обычный 2 169" xfId="152"/>
    <cellStyle name="Обычный 2 169 2" xfId="153"/>
    <cellStyle name="Обычный 2 17" xfId="154"/>
    <cellStyle name="Обычный 2 170" xfId="155"/>
    <cellStyle name="Обычный 2 170 2" xfId="156"/>
    <cellStyle name="Обычный 2 171" xfId="157"/>
    <cellStyle name="Обычный 2 172" xfId="158"/>
    <cellStyle name="Обычный 2 173" xfId="159"/>
    <cellStyle name="Обычный 2 174" xfId="160"/>
    <cellStyle name="Обычный 2 174 2" xfId="161"/>
    <cellStyle name="Обычный 2 175" xfId="162"/>
    <cellStyle name="Обычный 2 176" xfId="163"/>
    <cellStyle name="Обычный 2 176 2" xfId="164"/>
    <cellStyle name="Обычный 2 177" xfId="165"/>
    <cellStyle name="Обычный 2 177 2" xfId="166"/>
    <cellStyle name="Обычный 2 178" xfId="167"/>
    <cellStyle name="Обычный 2 179" xfId="168"/>
    <cellStyle name="Обычный 2 179 2" xfId="169"/>
    <cellStyle name="Обычный 2 18" xfId="170"/>
    <cellStyle name="Обычный 2 180" xfId="171"/>
    <cellStyle name="Обычный 2 180 2" xfId="172"/>
    <cellStyle name="Обычный 2 181" xfId="173"/>
    <cellStyle name="Обычный 2 181 2" xfId="174"/>
    <cellStyle name="Обычный 2 182" xfId="175"/>
    <cellStyle name="Обычный 2 182 2" xfId="176"/>
    <cellStyle name="Обычный 2 183" xfId="177"/>
    <cellStyle name="Обычный 2 183 2" xfId="178"/>
    <cellStyle name="Обычный 2 184" xfId="179"/>
    <cellStyle name="Обычный 2 184 2" xfId="180"/>
    <cellStyle name="Обычный 2 185" xfId="181"/>
    <cellStyle name="Обычный 2 185 2" xfId="182"/>
    <cellStyle name="Обычный 2 186" xfId="183"/>
    <cellStyle name="Обычный 2 186 2" xfId="184"/>
    <cellStyle name="Обычный 2 187" xfId="185"/>
    <cellStyle name="Обычный 2 187 2" xfId="186"/>
    <cellStyle name="Обычный 2 188" xfId="187"/>
    <cellStyle name="Обычный 2 189" xfId="188"/>
    <cellStyle name="Обычный 2 19" xfId="189"/>
    <cellStyle name="Обычный 2 19 2" xfId="190"/>
    <cellStyle name="Обычный 2 190" xfId="191"/>
    <cellStyle name="Обычный 2 191" xfId="192"/>
    <cellStyle name="Обычный 2 192" xfId="193"/>
    <cellStyle name="Обычный 2 192 2" xfId="194"/>
    <cellStyle name="Обычный 2 193" xfId="195"/>
    <cellStyle name="Обычный 2 193 2" xfId="196"/>
    <cellStyle name="Обычный 2 194" xfId="197"/>
    <cellStyle name="Обычный 2 194 2" xfId="198"/>
    <cellStyle name="Обычный 2 195" xfId="199"/>
    <cellStyle name="Обычный 2 195 2" xfId="200"/>
    <cellStyle name="Обычный 2 196" xfId="201"/>
    <cellStyle name="Обычный 2 196 2" xfId="202"/>
    <cellStyle name="Обычный 2 197" xfId="203"/>
    <cellStyle name="Обычный 2 197 2" xfId="204"/>
    <cellStyle name="Обычный 2 198" xfId="205"/>
    <cellStyle name="Обычный 2 198 2" xfId="206"/>
    <cellStyle name="Обычный 2 199" xfId="207"/>
    <cellStyle name="Обычный 2 2" xfId="208"/>
    <cellStyle name="Обычный 2 2 10" xfId="209"/>
    <cellStyle name="Обычный 2 2 11" xfId="210"/>
    <cellStyle name="Обычный 2 2 12" xfId="211"/>
    <cellStyle name="Обычный 2 2 13" xfId="212"/>
    <cellStyle name="Обычный 2 2 14" xfId="213"/>
    <cellStyle name="Обычный 2 2 15" xfId="214"/>
    <cellStyle name="Обычный 2 2 16" xfId="215"/>
    <cellStyle name="Обычный 2 2 2" xfId="216"/>
    <cellStyle name="Обычный 2 2 2 2" xfId="217"/>
    <cellStyle name="Обычный 2 2 3" xfId="218"/>
    <cellStyle name="Обычный 2 2 4" xfId="219"/>
    <cellStyle name="Обычный 2 2 5" xfId="220"/>
    <cellStyle name="Обычный 2 2 6" xfId="221"/>
    <cellStyle name="Обычный 2 2 7" xfId="222"/>
    <cellStyle name="Обычный 2 2 8" xfId="223"/>
    <cellStyle name="Обычный 2 2 9" xfId="224"/>
    <cellStyle name="Обычный 2 20" xfId="225"/>
    <cellStyle name="Обычный 2 200" xfId="226"/>
    <cellStyle name="Обычный 2 201" xfId="227"/>
    <cellStyle name="Обычный 2 202" xfId="228"/>
    <cellStyle name="Обычный 2 203" xfId="229"/>
    <cellStyle name="Обычный 2 204" xfId="230"/>
    <cellStyle name="Обычный 2 205" xfId="231"/>
    <cellStyle name="Обычный 2 206" xfId="232"/>
    <cellStyle name="Обычный 2 207" xfId="233"/>
    <cellStyle name="Обычный 2 207 2" xfId="234"/>
    <cellStyle name="Обычный 2 208" xfId="235"/>
    <cellStyle name="Обычный 2 208 2" xfId="236"/>
    <cellStyle name="Обычный 2 209" xfId="237"/>
    <cellStyle name="Обычный 2 21" xfId="238"/>
    <cellStyle name="Обычный 2 210" xfId="239"/>
    <cellStyle name="Обычный 2 211" xfId="240"/>
    <cellStyle name="Обычный 2 212" xfId="241"/>
    <cellStyle name="Обычный 2 212 2" xfId="242"/>
    <cellStyle name="Обычный 2 213" xfId="243"/>
    <cellStyle name="Обычный 2 213 2" xfId="244"/>
    <cellStyle name="Обычный 2 214" xfId="245"/>
    <cellStyle name="Обычный 2 214 2" xfId="246"/>
    <cellStyle name="Обычный 2 214 2 2" xfId="247"/>
    <cellStyle name="Обычный 2 214 3" xfId="248"/>
    <cellStyle name="Обычный 2 215" xfId="249"/>
    <cellStyle name="Обычный 2 216" xfId="250"/>
    <cellStyle name="Обычный 2 217" xfId="251"/>
    <cellStyle name="Обычный 2 218" xfId="252"/>
    <cellStyle name="Обычный 2 219" xfId="253"/>
    <cellStyle name="Обычный 2 22" xfId="254"/>
    <cellStyle name="Обычный 2 22 2" xfId="255"/>
    <cellStyle name="Обычный 2 220" xfId="256"/>
    <cellStyle name="Обычный 2 221" xfId="257"/>
    <cellStyle name="Обычный 2 222" xfId="258"/>
    <cellStyle name="Обычный 2 222 2" xfId="259"/>
    <cellStyle name="Обычный 2 223" xfId="260"/>
    <cellStyle name="Обычный 2 223 2" xfId="261"/>
    <cellStyle name="Обычный 2 224" xfId="262"/>
    <cellStyle name="Обычный 2 225" xfId="263"/>
    <cellStyle name="Обычный 2 226" xfId="264"/>
    <cellStyle name="Обычный 2 227" xfId="265"/>
    <cellStyle name="Обычный 2 227 2" xfId="266"/>
    <cellStyle name="Обычный 2 228" xfId="267"/>
    <cellStyle name="Обычный 2 229" xfId="268"/>
    <cellStyle name="Обычный 2 229 2" xfId="269"/>
    <cellStyle name="Обычный 2 23" xfId="270"/>
    <cellStyle name="Обычный 2 230" xfId="271"/>
    <cellStyle name="Обычный 2 231" xfId="272"/>
    <cellStyle name="Обычный 2 232" xfId="273"/>
    <cellStyle name="Обычный 2 233" xfId="274"/>
    <cellStyle name="Обычный 2 234" xfId="275"/>
    <cellStyle name="Обычный 2 235" xfId="276"/>
    <cellStyle name="Обычный 2 24" xfId="277"/>
    <cellStyle name="Обычный 2 243" xfId="278"/>
    <cellStyle name="Обычный 2 25" xfId="279"/>
    <cellStyle name="Обычный 2 255" xfId="280"/>
    <cellStyle name="Обычный 2 26" xfId="281"/>
    <cellStyle name="Обычный 2 27" xfId="282"/>
    <cellStyle name="Обычный 2 28" xfId="283"/>
    <cellStyle name="Обычный 2 29" xfId="284"/>
    <cellStyle name="Обычный 2 3" xfId="285"/>
    <cellStyle name="Обычный 2 3 10" xfId="286"/>
    <cellStyle name="Обычный 2 3 11" xfId="287"/>
    <cellStyle name="Обычный 2 3 12" xfId="288"/>
    <cellStyle name="Обычный 2 3 13" xfId="289"/>
    <cellStyle name="Обычный 2 3 2" xfId="290"/>
    <cellStyle name="Обычный 2 3 3" xfId="291"/>
    <cellStyle name="Обычный 2 3 4" xfId="292"/>
    <cellStyle name="Обычный 2 3 5" xfId="293"/>
    <cellStyle name="Обычный 2 3 6" xfId="294"/>
    <cellStyle name="Обычный 2 3 7" xfId="295"/>
    <cellStyle name="Обычный 2 3 8" xfId="296"/>
    <cellStyle name="Обычный 2 3 9" xfId="297"/>
    <cellStyle name="Обычный 2 30" xfId="298"/>
    <cellStyle name="Обычный 2 31" xfId="299"/>
    <cellStyle name="Обычный 2 32" xfId="300"/>
    <cellStyle name="Обычный 2 33" xfId="301"/>
    <cellStyle name="Обычный 2 33 2" xfId="302"/>
    <cellStyle name="Обычный 2 34" xfId="303"/>
    <cellStyle name="Обычный 2 35" xfId="304"/>
    <cellStyle name="Обычный 2 36" xfId="305"/>
    <cellStyle name="Обычный 2 37" xfId="306"/>
    <cellStyle name="Обычный 2 38" xfId="307"/>
    <cellStyle name="Обычный 2 39" xfId="308"/>
    <cellStyle name="Обычный 2 4" xfId="309"/>
    <cellStyle name="Обычный 2 4 10" xfId="310"/>
    <cellStyle name="Обычный 2 4 11" xfId="311"/>
    <cellStyle name="Обычный 2 4 12" xfId="312"/>
    <cellStyle name="Обычный 2 4 13" xfId="313"/>
    <cellStyle name="Обычный 2 4 13 2" xfId="314"/>
    <cellStyle name="Обычный 2 4 14" xfId="315"/>
    <cellStyle name="Обычный 2 4 14 2" xfId="316"/>
    <cellStyle name="Обычный 2 4 15" xfId="317"/>
    <cellStyle name="Обычный 2 4 16" xfId="318"/>
    <cellStyle name="Обычный 2 4 2" xfId="319"/>
    <cellStyle name="Обычный 2 4 2 2" xfId="320"/>
    <cellStyle name="Обычный 2 4 2 2 2" xfId="321"/>
    <cellStyle name="Обычный 2 4 2 2 2 2" xfId="322"/>
    <cellStyle name="Обычный 2 4 2 2 3" xfId="323"/>
    <cellStyle name="Обычный 2 4 2 2 4" xfId="324"/>
    <cellStyle name="Обычный 2 4 2 3" xfId="325"/>
    <cellStyle name="Обычный 2 4 2 4" xfId="326"/>
    <cellStyle name="Обычный 2 4 2 5" xfId="327"/>
    <cellStyle name="Обычный 2 4 3" xfId="328"/>
    <cellStyle name="Обычный 2 4 3 2" xfId="329"/>
    <cellStyle name="Обычный 2 4 3 2 2" xfId="330"/>
    <cellStyle name="Обычный 2 4 3 2 2 2" xfId="331"/>
    <cellStyle name="Обычный 2 4 3 2 3" xfId="332"/>
    <cellStyle name="Обычный 2 4 3 2 4" xfId="333"/>
    <cellStyle name="Обычный 2 4 3 3" xfId="334"/>
    <cellStyle name="Обычный 2 4 3 4" xfId="335"/>
    <cellStyle name="Обычный 2 4 3 5" xfId="336"/>
    <cellStyle name="Обычный 2 4 4" xfId="337"/>
    <cellStyle name="Обычный 2 4 4 2" xfId="338"/>
    <cellStyle name="Обычный 2 4 4 3" xfId="339"/>
    <cellStyle name="Обычный 2 4 4 4" xfId="340"/>
    <cellStyle name="Обычный 2 4 5" xfId="341"/>
    <cellStyle name="Обычный 2 4 5 2" xfId="342"/>
    <cellStyle name="Обычный 2 4 5 2 2" xfId="343"/>
    <cellStyle name="Обычный 2 4 5 2 2 2" xfId="344"/>
    <cellStyle name="Обычный 2 4 5 2 3" xfId="345"/>
    <cellStyle name="Обычный 2 4 5 2 3 2" xfId="346"/>
    <cellStyle name="Обычный 2 4 5 2 4" xfId="347"/>
    <cellStyle name="Обычный 2 4 5 2 5" xfId="348"/>
    <cellStyle name="Обычный 2 4 6" xfId="349"/>
    <cellStyle name="Обычный 2 4 7" xfId="350"/>
    <cellStyle name="Обычный 2 4 8" xfId="351"/>
    <cellStyle name="Обычный 2 4 9" xfId="352"/>
    <cellStyle name="Обычный 2 40" xfId="353"/>
    <cellStyle name="Обычный 2 41" xfId="354"/>
    <cellStyle name="Обычный 2 42" xfId="355"/>
    <cellStyle name="Обычный 2 43" xfId="356"/>
    <cellStyle name="Обычный 2 43 2" xfId="357"/>
    <cellStyle name="Обычный 2 44" xfId="358"/>
    <cellStyle name="Обычный 2 45" xfId="359"/>
    <cellStyle name="Обычный 2 46" xfId="360"/>
    <cellStyle name="Обычный 2 47" xfId="361"/>
    <cellStyle name="Обычный 2 48" xfId="362"/>
    <cellStyle name="Обычный 2 49" xfId="363"/>
    <cellStyle name="Обычный 2 5" xfId="364"/>
    <cellStyle name="Обычный 2 5 10" xfId="365"/>
    <cellStyle name="Обычный 2 5 11" xfId="366"/>
    <cellStyle name="Обычный 2 5 12" xfId="367"/>
    <cellStyle name="Обычный 2 5 12 2" xfId="368"/>
    <cellStyle name="Обычный 2 5 12 2 2" xfId="369"/>
    <cellStyle name="Обычный 2 5 12 3" xfId="370"/>
    <cellStyle name="Обычный 2 5 12 4" xfId="371"/>
    <cellStyle name="Обычный 2 5 13" xfId="372"/>
    <cellStyle name="Обычный 2 5 14" xfId="373"/>
    <cellStyle name="Обычный 2 5 15" xfId="374"/>
    <cellStyle name="Обычный 2 5 2" xfId="375"/>
    <cellStyle name="Обычный 2 5 2 2" xfId="376"/>
    <cellStyle name="Обычный 2 5 2 2 2" xfId="377"/>
    <cellStyle name="Обычный 2 5 2 2 2 2" xfId="378"/>
    <cellStyle name="Обычный 2 5 2 2 3" xfId="379"/>
    <cellStyle name="Обычный 2 5 2 2 4" xfId="380"/>
    <cellStyle name="Обычный 2 5 2 3" xfId="381"/>
    <cellStyle name="Обычный 2 5 2 4" xfId="382"/>
    <cellStyle name="Обычный 2 5 2 5" xfId="383"/>
    <cellStyle name="Обычный 2 5 3" xfId="384"/>
    <cellStyle name="Обычный 2 5 3 2" xfId="385"/>
    <cellStyle name="Обычный 2 5 3 2 2" xfId="386"/>
    <cellStyle name="Обычный 2 5 3 2 2 2" xfId="387"/>
    <cellStyle name="Обычный 2 5 3 2 3" xfId="388"/>
    <cellStyle name="Обычный 2 5 3 2 4" xfId="389"/>
    <cellStyle name="Обычный 2 5 3 3" xfId="390"/>
    <cellStyle name="Обычный 2 5 3 4" xfId="391"/>
    <cellStyle name="Обычный 2 5 3 5" xfId="392"/>
    <cellStyle name="Обычный 2 5 4" xfId="393"/>
    <cellStyle name="Обычный 2 5 5" xfId="394"/>
    <cellStyle name="Обычный 2 5 6" xfId="395"/>
    <cellStyle name="Обычный 2 5 7" xfId="396"/>
    <cellStyle name="Обычный 2 5 8" xfId="397"/>
    <cellStyle name="Обычный 2 5 9" xfId="398"/>
    <cellStyle name="Обычный 2 50" xfId="399"/>
    <cellStyle name="Обычный 2 51" xfId="400"/>
    <cellStyle name="Обычный 2 52" xfId="401"/>
    <cellStyle name="Обычный 2 53" xfId="402"/>
    <cellStyle name="Обычный 2 54" xfId="403"/>
    <cellStyle name="Обычный 2 54 2" xfId="404"/>
    <cellStyle name="Обычный 2 55" xfId="405"/>
    <cellStyle name="Обычный 2 56" xfId="406"/>
    <cellStyle name="Обычный 2 57" xfId="407"/>
    <cellStyle name="Обычный 2 57 2" xfId="408"/>
    <cellStyle name="Обычный 2 58" xfId="409"/>
    <cellStyle name="Обычный 2 59" xfId="410"/>
    <cellStyle name="Обычный 2 6" xfId="411"/>
    <cellStyle name="Обычный 2 6 10" xfId="412"/>
    <cellStyle name="Обычный 2 6 11" xfId="413"/>
    <cellStyle name="Обычный 2 6 11 2" xfId="414"/>
    <cellStyle name="Обычный 2 6 11 2 2" xfId="415"/>
    <cellStyle name="Обычный 2 6 11 3" xfId="416"/>
    <cellStyle name="Обычный 2 6 11 4" xfId="417"/>
    <cellStyle name="Обычный 2 6 12" xfId="418"/>
    <cellStyle name="Обычный 2 6 13" xfId="419"/>
    <cellStyle name="Обычный 2 6 14" xfId="420"/>
    <cellStyle name="Обычный 2 6 2" xfId="421"/>
    <cellStyle name="Обычный 2 6 3" xfId="422"/>
    <cellStyle name="Обычный 2 6 4" xfId="423"/>
    <cellStyle name="Обычный 2 6 5" xfId="424"/>
    <cellStyle name="Обычный 2 6 6" xfId="425"/>
    <cellStyle name="Обычный 2 6 7" xfId="426"/>
    <cellStyle name="Обычный 2 6 8" xfId="427"/>
    <cellStyle name="Обычный 2 6 9" xfId="428"/>
    <cellStyle name="Обычный 2 60" xfId="429"/>
    <cellStyle name="Обычный 2 61" xfId="430"/>
    <cellStyle name="Обычный 2 62" xfId="431"/>
    <cellStyle name="Обычный 2 63" xfId="432"/>
    <cellStyle name="Обычный 2 64" xfId="433"/>
    <cellStyle name="Обычный 2 65" xfId="434"/>
    <cellStyle name="Обычный 2 65 2" xfId="435"/>
    <cellStyle name="Обычный 2 66" xfId="436"/>
    <cellStyle name="Обычный 2 67" xfId="437"/>
    <cellStyle name="Обычный 2 68" xfId="438"/>
    <cellStyle name="Обычный 2 69" xfId="439"/>
    <cellStyle name="Обычный 2 7" xfId="440"/>
    <cellStyle name="Обычный 2 7 10" xfId="441"/>
    <cellStyle name="Обычный 2 7 2" xfId="442"/>
    <cellStyle name="Обычный 2 7 3" xfId="443"/>
    <cellStyle name="Обычный 2 7 4" xfId="444"/>
    <cellStyle name="Обычный 2 7 5" xfId="445"/>
    <cellStyle name="Обычный 2 7 6" xfId="446"/>
    <cellStyle name="Обычный 2 7 7" xfId="447"/>
    <cellStyle name="Обычный 2 7 7 2" xfId="448"/>
    <cellStyle name="Обычный 2 7 7 2 2" xfId="449"/>
    <cellStyle name="Обычный 2 7 7 3" xfId="450"/>
    <cellStyle name="Обычный 2 7 7 4" xfId="451"/>
    <cellStyle name="Обычный 2 7 8" xfId="452"/>
    <cellStyle name="Обычный 2 7 9" xfId="453"/>
    <cellStyle name="Обычный 2 70" xfId="454"/>
    <cellStyle name="Обычный 2 71" xfId="455"/>
    <cellStyle name="Обычный 2 72" xfId="456"/>
    <cellStyle name="Обычный 2 73" xfId="457"/>
    <cellStyle name="Обычный 2 74" xfId="458"/>
    <cellStyle name="Обычный 2 75" xfId="459"/>
    <cellStyle name="Обычный 2 75 2" xfId="460"/>
    <cellStyle name="Обычный 2 76" xfId="461"/>
    <cellStyle name="Обычный 2 77" xfId="462"/>
    <cellStyle name="Обычный 2 78" xfId="463"/>
    <cellStyle name="Обычный 2 79" xfId="464"/>
    <cellStyle name="Обычный 2 8" xfId="465"/>
    <cellStyle name="Обычный 2 8 2" xfId="466"/>
    <cellStyle name="Обычный 2 8 3" xfId="467"/>
    <cellStyle name="Обычный 2 8 4" xfId="468"/>
    <cellStyle name="Обычный 2 8 5" xfId="469"/>
    <cellStyle name="Обычный 2 8 6" xfId="470"/>
    <cellStyle name="Обычный 2 80" xfId="471"/>
    <cellStyle name="Обычный 2 81" xfId="472"/>
    <cellStyle name="Обычный 2 82" xfId="473"/>
    <cellStyle name="Обычный 2 83" xfId="474"/>
    <cellStyle name="Обычный 2 84" xfId="475"/>
    <cellStyle name="Обычный 2 85" xfId="476"/>
    <cellStyle name="Обычный 2 86" xfId="477"/>
    <cellStyle name="Обычный 2 87" xfId="478"/>
    <cellStyle name="Обычный 2 87 2" xfId="479"/>
    <cellStyle name="Обычный 2 88" xfId="480"/>
    <cellStyle name="Обычный 2 89" xfId="481"/>
    <cellStyle name="Обычный 2 9" xfId="482"/>
    <cellStyle name="Обычный 2 9 2" xfId="483"/>
    <cellStyle name="Обычный 2 9 3" xfId="484"/>
    <cellStyle name="Обычный 2 9 4" xfId="485"/>
    <cellStyle name="Обычный 2 9 5" xfId="486"/>
    <cellStyle name="Обычный 2 9 6" xfId="487"/>
    <cellStyle name="Обычный 2 90" xfId="488"/>
    <cellStyle name="Обычный 2 91" xfId="489"/>
    <cellStyle name="Обычный 2 92" xfId="490"/>
    <cellStyle name="Обычный 2 93" xfId="491"/>
    <cellStyle name="Обычный 2 94" xfId="492"/>
    <cellStyle name="Обычный 2 95" xfId="493"/>
    <cellStyle name="Обычный 2 96" xfId="494"/>
    <cellStyle name="Обычный 2 97" xfId="495"/>
    <cellStyle name="Обычный 2 98" xfId="496"/>
    <cellStyle name="Обычный 2 99" xfId="497"/>
    <cellStyle name="Обычный 2_ИСТОЧНИКИ (17.12)" xfId="498"/>
    <cellStyle name="Обычный 20" xfId="650"/>
    <cellStyle name="Обычный 23" xfId="651"/>
    <cellStyle name="Обычный 25" xfId="652"/>
    <cellStyle name="Обычный 26" xfId="653"/>
    <cellStyle name="Обычный 27" xfId="654"/>
    <cellStyle name="Обычный 3" xfId="499"/>
    <cellStyle name="Обычный 3 2" xfId="500"/>
    <cellStyle name="Обычный 3 3" xfId="501"/>
    <cellStyle name="Обычный 3 4" xfId="502"/>
    <cellStyle name="Обычный 4" xfId="503"/>
    <cellStyle name="Обычный 4 2" xfId="504"/>
    <cellStyle name="Обычный 4 2 2" xfId="505"/>
    <cellStyle name="Обычный 4 2 2 2" xfId="506"/>
    <cellStyle name="Обычный 4 2 3" xfId="507"/>
    <cellStyle name="Обычный 4 2 3 2" xfId="508"/>
    <cellStyle name="Обычный 4 2 4" xfId="509"/>
    <cellStyle name="Обычный 4 2 5" xfId="510"/>
    <cellStyle name="Обычный 4 3" xfId="511"/>
    <cellStyle name="Обычный 4 3 2" xfId="512"/>
    <cellStyle name="Обычный 4 3 2 2" xfId="513"/>
    <cellStyle name="Обычный 4 3 3" xfId="514"/>
    <cellStyle name="Обычный 4 3 3 2" xfId="515"/>
    <cellStyle name="Обычный 4 3 4" xfId="516"/>
    <cellStyle name="Обычный 4 3 5" xfId="517"/>
    <cellStyle name="Обычный 4 4" xfId="518"/>
    <cellStyle name="Обычный 4 4 2" xfId="519"/>
    <cellStyle name="Обычный 4 4 2 2" xfId="520"/>
    <cellStyle name="Обычный 4 4 3" xfId="521"/>
    <cellStyle name="Обычный 4 4 4" xfId="522"/>
    <cellStyle name="Обычный 4 5" xfId="523"/>
    <cellStyle name="Обычный 4 6" xfId="524"/>
    <cellStyle name="Обычный 4 7" xfId="525"/>
    <cellStyle name="Обычный 5" xfId="526"/>
    <cellStyle name="Обычный 5 2" xfId="527"/>
    <cellStyle name="Обычный 5 2 2" xfId="528"/>
    <cellStyle name="Обычный 5 2 2 2" xfId="529"/>
    <cellStyle name="Обычный 5 2 3" xfId="530"/>
    <cellStyle name="Обычный 5 2 3 2" xfId="531"/>
    <cellStyle name="Обычный 5 2 4" xfId="532"/>
    <cellStyle name="Обычный 5 2 5" xfId="533"/>
    <cellStyle name="Обычный 5 3" xfId="534"/>
    <cellStyle name="Обычный 5 3 2" xfId="535"/>
    <cellStyle name="Обычный 5 3 2 2" xfId="536"/>
    <cellStyle name="Обычный 5 3 3" xfId="537"/>
    <cellStyle name="Обычный 5 3 3 2" xfId="538"/>
    <cellStyle name="Обычный 5 3 4" xfId="539"/>
    <cellStyle name="Обычный 5 3 5" xfId="540"/>
    <cellStyle name="Обычный 5 4" xfId="541"/>
    <cellStyle name="Обычный 5 4 2" xfId="542"/>
    <cellStyle name="Обычный 5 5" xfId="543"/>
    <cellStyle name="Обычный 5 5 2" xfId="544"/>
    <cellStyle name="Обычный 5 6" xfId="545"/>
    <cellStyle name="Обычный 5 7" xfId="546"/>
    <cellStyle name="Обычный 6" xfId="547"/>
    <cellStyle name="Обычный 6 2" xfId="548"/>
    <cellStyle name="Обычный 6 2 2" xfId="549"/>
    <cellStyle name="Обычный 6 2 2 2" xfId="550"/>
    <cellStyle name="Обычный 6 2 3" xfId="551"/>
    <cellStyle name="Обычный 6 2 3 2" xfId="552"/>
    <cellStyle name="Обычный 6 2 4" xfId="553"/>
    <cellStyle name="Обычный 6 2 5" xfId="554"/>
    <cellStyle name="Обычный 6 3" xfId="555"/>
    <cellStyle name="Обычный 6 3 2" xfId="556"/>
    <cellStyle name="Обычный 6 3 2 2" xfId="557"/>
    <cellStyle name="Обычный 6 3 3" xfId="558"/>
    <cellStyle name="Обычный 6 3 3 2" xfId="559"/>
    <cellStyle name="Обычный 6 3 4" xfId="560"/>
    <cellStyle name="Обычный 6 3 5" xfId="561"/>
    <cellStyle name="Обычный 6 4" xfId="562"/>
    <cellStyle name="Обычный 6 4 2" xfId="563"/>
    <cellStyle name="Обычный 6 5" xfId="564"/>
    <cellStyle name="Обычный 6 5 2" xfId="565"/>
    <cellStyle name="Обычный 6 6" xfId="566"/>
    <cellStyle name="Обычный 6 7" xfId="567"/>
    <cellStyle name="Обычный 7" xfId="568"/>
    <cellStyle name="Обычный 7 2" xfId="569"/>
    <cellStyle name="Обычный 7 2 2" xfId="570"/>
    <cellStyle name="Обычный 7 2 2 2" xfId="571"/>
    <cellStyle name="Обычный 7 2 3" xfId="572"/>
    <cellStyle name="Обычный 7 2 3 2" xfId="573"/>
    <cellStyle name="Обычный 7 2 4" xfId="574"/>
    <cellStyle name="Обычный 7 2 5" xfId="575"/>
    <cellStyle name="Обычный 7 3" xfId="576"/>
    <cellStyle name="Обычный 7 3 2" xfId="577"/>
    <cellStyle name="Обычный 7 3 2 2" xfId="578"/>
    <cellStyle name="Обычный 7 3 3" xfId="579"/>
    <cellStyle name="Обычный 7 3 3 2" xfId="580"/>
    <cellStyle name="Обычный 7 3 4" xfId="581"/>
    <cellStyle name="Обычный 7 3 5" xfId="582"/>
    <cellStyle name="Обычный 7 4" xfId="583"/>
    <cellStyle name="Обычный 7 4 2" xfId="584"/>
    <cellStyle name="Обычный 7 5" xfId="585"/>
    <cellStyle name="Обычный 7 5 2" xfId="586"/>
    <cellStyle name="Обычный 7 6" xfId="587"/>
    <cellStyle name="Обычный 7 7" xfId="588"/>
    <cellStyle name="Обычный 8" xfId="589"/>
    <cellStyle name="Обычный 8 2" xfId="590"/>
    <cellStyle name="Обычный 8 2 2" xfId="591"/>
    <cellStyle name="Обычный 8 3" xfId="592"/>
    <cellStyle name="Обычный 8 3 2" xfId="593"/>
    <cellStyle name="Обычный 8 4" xfId="594"/>
    <cellStyle name="Обычный 8 5" xfId="595"/>
    <cellStyle name="Обычный 9" xfId="596"/>
    <cellStyle name="Обычный 9 2" xfId="597"/>
    <cellStyle name="Обычный 9 2 2" xfId="598"/>
    <cellStyle name="Обычный 9 3" xfId="599"/>
    <cellStyle name="Обычный 9 4" xfId="600"/>
    <cellStyle name="Обычный_tmp" xfId="601"/>
    <cellStyle name="Финансовый 2" xfId="602"/>
    <cellStyle name="Финансовый 2 2" xfId="603"/>
    <cellStyle name="Финансовый 2 2 2" xfId="604"/>
    <cellStyle name="Финансовый 2 2 2 2" xfId="605"/>
    <cellStyle name="Финансовый 2 2 2 2 2" xfId="606"/>
    <cellStyle name="Финансовый 2 2 2 3" xfId="607"/>
    <cellStyle name="Финансовый 2 2 2 4" xfId="608"/>
    <cellStyle name="Финансовый 2 2 3" xfId="609"/>
    <cellStyle name="Финансовый 2 2 3 2" xfId="610"/>
    <cellStyle name="Финансовый 2 2 4" xfId="611"/>
    <cellStyle name="Финансовый 2 2 4 2" xfId="612"/>
    <cellStyle name="Финансовый 2 2 5" xfId="613"/>
    <cellStyle name="Финансовый 2 2 6" xfId="614"/>
    <cellStyle name="Финансовый 2 3" xfId="615"/>
    <cellStyle name="Финансовый 2 4" xfId="616"/>
    <cellStyle name="Финансовый 2 4 2" xfId="617"/>
    <cellStyle name="Финансовый 2 5" xfId="618"/>
    <cellStyle name="Финансовый 2 5 2" xfId="619"/>
    <cellStyle name="Финансовый 2 6" xfId="620"/>
    <cellStyle name="Финансовый 3" xfId="621"/>
    <cellStyle name="Финансовый 3 2" xfId="622"/>
    <cellStyle name="Финансовый 3 2 2" xfId="623"/>
    <cellStyle name="Финансовый 3 2 2 2" xfId="624"/>
    <cellStyle name="Финансовый 3 2 3" xfId="625"/>
    <cellStyle name="Финансовый 3 2 3 2" xfId="626"/>
    <cellStyle name="Финансовый 3 2 4" xfId="627"/>
    <cellStyle name="Финансовый 3 2 5" xfId="628"/>
    <cellStyle name="Финансовый 3 3" xfId="629"/>
    <cellStyle name="Финансовый 3 3 2" xfId="630"/>
    <cellStyle name="Финансовый 3 3 2 2" xfId="631"/>
    <cellStyle name="Финансовый 3 3 3" xfId="632"/>
    <cellStyle name="Финансовый 3 3 3 2" xfId="633"/>
    <cellStyle name="Финансовый 3 3 4" xfId="634"/>
    <cellStyle name="Финансовый 3 3 5" xfId="635"/>
    <cellStyle name="Финансовый 3 4" xfId="636"/>
    <cellStyle name="Финансовый 3 4 2" xfId="637"/>
    <cellStyle name="Финансовый 3 4 2 2" xfId="638"/>
    <cellStyle name="Финансовый 3 4 3" xfId="639"/>
    <cellStyle name="Финансовый 3 4 4" xfId="640"/>
    <cellStyle name="Финансовый 3 5" xfId="641"/>
    <cellStyle name="Финансовый 3 5 2" xfId="642"/>
    <cellStyle name="Финансовый 3 6" xfId="643"/>
    <cellStyle name="Финансовый 3 6 2" xfId="644"/>
    <cellStyle name="Финансовый 3 7" xfId="645"/>
    <cellStyle name="Финансовый 3 8" xfId="646"/>
    <cellStyle name="Финансовый 4" xfId="647"/>
  </cellStyles>
  <dxfs count="0"/>
  <tableStyles count="0" defaultTableStyle="TableStyleMedium2" defaultPivotStyle="PivotStyleLight16"/>
  <colors>
    <mruColors>
      <color rgb="FFCCFFCC"/>
      <color rgb="FFFFFFCC"/>
      <color rgb="FFCCFF66"/>
      <color rgb="FF00CC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K54"/>
  <sheetViews>
    <sheetView tabSelected="1" view="pageBreakPreview" zoomScale="85" zoomScaleSheetLayoutView="85" workbookViewId="0">
      <selection activeCell="E14" sqref="E14"/>
    </sheetView>
  </sheetViews>
  <sheetFormatPr defaultRowHeight="18"/>
  <cols>
    <col min="1" max="1" width="4" style="119" customWidth="1"/>
    <col min="2" max="2" width="3.81640625" style="119" customWidth="1"/>
    <col min="3" max="3" width="42.7265625" style="119" customWidth="1"/>
    <col min="4" max="4" width="11.6328125" style="135" customWidth="1"/>
    <col min="5" max="5" width="13" style="135" customWidth="1"/>
    <col min="6" max="6" width="13" style="136" customWidth="1"/>
    <col min="7" max="7" width="11.7265625" style="136" customWidth="1"/>
    <col min="8" max="8" width="12.1796875" style="123" customWidth="1"/>
    <col min="9" max="10" width="12.81640625" style="136" customWidth="1"/>
    <col min="11" max="11" width="10.1796875" style="128" customWidth="1"/>
    <col min="12" max="16384" width="8.7265625" style="119"/>
  </cols>
  <sheetData>
    <row r="1" spans="1:11" s="137" customFormat="1" ht="60.75" customHeight="1" thickBot="1">
      <c r="A1" s="176" t="s">
        <v>218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s="123" customFormat="1" ht="27" customHeight="1" thickBot="1">
      <c r="A2" s="138" t="s">
        <v>204</v>
      </c>
      <c r="B2" s="140" t="s">
        <v>0</v>
      </c>
      <c r="C2" s="142" t="s">
        <v>88</v>
      </c>
      <c r="D2" s="144" t="s">
        <v>210</v>
      </c>
      <c r="E2" s="145"/>
      <c r="F2" s="145"/>
      <c r="G2" s="144" t="s">
        <v>209</v>
      </c>
      <c r="H2" s="145"/>
      <c r="I2" s="145"/>
      <c r="J2" s="145"/>
      <c r="K2" s="146"/>
    </row>
    <row r="3" spans="1:11" ht="95.25" thickBot="1">
      <c r="A3" s="139"/>
      <c r="B3" s="141"/>
      <c r="C3" s="143"/>
      <c r="D3" s="133" t="s">
        <v>211</v>
      </c>
      <c r="E3" s="133" t="s">
        <v>212</v>
      </c>
      <c r="F3" s="133" t="s">
        <v>215</v>
      </c>
      <c r="G3" s="177" t="s">
        <v>208</v>
      </c>
      <c r="H3" s="177" t="s">
        <v>213</v>
      </c>
      <c r="I3" s="177" t="s">
        <v>216</v>
      </c>
      <c r="J3" s="177" t="s">
        <v>217</v>
      </c>
      <c r="K3" s="177" t="s">
        <v>214</v>
      </c>
    </row>
    <row r="4" spans="1:11">
      <c r="A4" s="23" t="s">
        <v>96</v>
      </c>
      <c r="B4" s="23" t="s">
        <v>3</v>
      </c>
      <c r="C4" s="23" t="s">
        <v>4</v>
      </c>
      <c r="D4" s="120">
        <f>SUM(D5:D13)</f>
        <v>1560806.96</v>
      </c>
      <c r="E4" s="120">
        <f>SUM(E5:E13)</f>
        <v>1208395.52</v>
      </c>
      <c r="F4" s="120">
        <f>SUM(F5:F13)</f>
        <v>594011.17000000004</v>
      </c>
      <c r="G4" s="120">
        <f>SUM(G5:G13)</f>
        <v>1350031.2</v>
      </c>
      <c r="H4" s="129">
        <f>G4/E4</f>
        <v>1.1172097029952577</v>
      </c>
      <c r="I4" s="120">
        <f>SUM(I5:I13)</f>
        <v>475620.80000000005</v>
      </c>
      <c r="J4" s="129">
        <f>I4/G4</f>
        <v>0.35230356157694731</v>
      </c>
      <c r="K4" s="129">
        <f>I4/F4</f>
        <v>0.80069336069892427</v>
      </c>
    </row>
    <row r="5" spans="1:11" ht="30">
      <c r="A5" s="27" t="s">
        <v>96</v>
      </c>
      <c r="B5" s="27" t="s">
        <v>15</v>
      </c>
      <c r="C5" s="27" t="s">
        <v>16</v>
      </c>
      <c r="D5" s="121">
        <v>2417.11</v>
      </c>
      <c r="E5" s="121">
        <v>2417.11</v>
      </c>
      <c r="F5" s="121">
        <v>961.06</v>
      </c>
      <c r="G5" s="121">
        <v>2510.85</v>
      </c>
      <c r="H5" s="130">
        <f t="shared" ref="H5:H53" si="0">G5/E5</f>
        <v>1.0387818510535307</v>
      </c>
      <c r="I5" s="121">
        <v>1218.1500000000001</v>
      </c>
      <c r="J5" s="130">
        <f t="shared" ref="J5:J53" si="1">I5/G5</f>
        <v>0.48515442977477752</v>
      </c>
      <c r="K5" s="130">
        <f t="shared" ref="K5:K53" si="2">I5/F5</f>
        <v>1.2675067113395628</v>
      </c>
    </row>
    <row r="6" spans="1:11" ht="45">
      <c r="A6" s="27" t="s">
        <v>96</v>
      </c>
      <c r="B6" s="27" t="s">
        <v>7</v>
      </c>
      <c r="C6" s="27" t="s">
        <v>6</v>
      </c>
      <c r="D6" s="121">
        <v>57515.360000000001</v>
      </c>
      <c r="E6" s="121">
        <v>57469.71</v>
      </c>
      <c r="F6" s="121">
        <v>26250.42</v>
      </c>
      <c r="G6" s="121">
        <v>66981.240000000005</v>
      </c>
      <c r="H6" s="130">
        <f t="shared" si="0"/>
        <v>1.1655050982508874</v>
      </c>
      <c r="I6" s="121">
        <v>31066.71</v>
      </c>
      <c r="J6" s="130">
        <f t="shared" si="1"/>
        <v>0.4638121061957049</v>
      </c>
      <c r="K6" s="130">
        <f t="shared" si="2"/>
        <v>1.1834747786892552</v>
      </c>
    </row>
    <row r="7" spans="1:11" ht="45">
      <c r="A7" s="27" t="s">
        <v>96</v>
      </c>
      <c r="B7" s="27" t="s">
        <v>19</v>
      </c>
      <c r="C7" s="27" t="s">
        <v>18</v>
      </c>
      <c r="D7" s="121">
        <v>297548.06</v>
      </c>
      <c r="E7" s="121">
        <v>297345.61</v>
      </c>
      <c r="F7" s="121">
        <v>124504.21</v>
      </c>
      <c r="G7" s="121">
        <v>341994.47</v>
      </c>
      <c r="H7" s="130">
        <f t="shared" si="0"/>
        <v>1.1501581274396484</v>
      </c>
      <c r="I7" s="121">
        <v>148784.16</v>
      </c>
      <c r="J7" s="130">
        <f t="shared" si="1"/>
        <v>0.43504843806392546</v>
      </c>
      <c r="K7" s="130">
        <f t="shared" si="2"/>
        <v>1.195013084296507</v>
      </c>
    </row>
    <row r="8" spans="1:11">
      <c r="A8" s="27" t="s">
        <v>96</v>
      </c>
      <c r="B8" s="27" t="s">
        <v>21</v>
      </c>
      <c r="C8" s="27" t="s">
        <v>20</v>
      </c>
      <c r="D8" s="121">
        <v>56.23</v>
      </c>
      <c r="E8" s="121">
        <v>56.22</v>
      </c>
      <c r="F8" s="121">
        <v>56.22</v>
      </c>
      <c r="G8" s="121">
        <v>382.52</v>
      </c>
      <c r="H8" s="130">
        <f t="shared" si="0"/>
        <v>6.8039843472073995</v>
      </c>
      <c r="I8" s="121">
        <v>103.92</v>
      </c>
      <c r="J8" s="130">
        <f t="shared" si="1"/>
        <v>0.27167206943427796</v>
      </c>
      <c r="K8" s="130">
        <f t="shared" si="2"/>
        <v>1.8484525080042691</v>
      </c>
    </row>
    <row r="9" spans="1:11" ht="30">
      <c r="A9" s="27" t="s">
        <v>96</v>
      </c>
      <c r="B9" s="27" t="s">
        <v>46</v>
      </c>
      <c r="C9" s="27" t="s">
        <v>45</v>
      </c>
      <c r="D9" s="121">
        <v>82070.83</v>
      </c>
      <c r="E9" s="121">
        <v>82055.98</v>
      </c>
      <c r="F9" s="121">
        <v>35612.82</v>
      </c>
      <c r="G9" s="121">
        <v>96177.26</v>
      </c>
      <c r="H9" s="130">
        <f t="shared" si="0"/>
        <v>1.1720932465860501</v>
      </c>
      <c r="I9" s="121">
        <v>45154.59</v>
      </c>
      <c r="J9" s="130">
        <f t="shared" si="1"/>
        <v>0.46949341247608839</v>
      </c>
      <c r="K9" s="130">
        <f t="shared" si="2"/>
        <v>1.2679307620121067</v>
      </c>
    </row>
    <row r="10" spans="1:11">
      <c r="A10" s="27" t="s">
        <v>96</v>
      </c>
      <c r="B10" s="27" t="s">
        <v>32</v>
      </c>
      <c r="C10" s="27" t="s">
        <v>203</v>
      </c>
      <c r="D10" s="121">
        <v>0</v>
      </c>
      <c r="E10" s="121">
        <v>0</v>
      </c>
      <c r="F10" s="121">
        <v>0</v>
      </c>
      <c r="G10" s="121">
        <v>0</v>
      </c>
      <c r="H10" s="130" t="s">
        <v>205</v>
      </c>
      <c r="I10" s="121">
        <v>0</v>
      </c>
      <c r="J10" s="130" t="s">
        <v>205</v>
      </c>
      <c r="K10" s="130" t="s">
        <v>205</v>
      </c>
    </row>
    <row r="11" spans="1:11" s="123" customFormat="1">
      <c r="A11" s="27" t="s">
        <v>96</v>
      </c>
      <c r="B11" s="124" t="s">
        <v>35</v>
      </c>
      <c r="C11" s="27" t="s">
        <v>206</v>
      </c>
      <c r="D11" s="125">
        <v>25881.07</v>
      </c>
      <c r="E11" s="125">
        <v>25881.07</v>
      </c>
      <c r="F11" s="125">
        <v>25881.07</v>
      </c>
      <c r="G11" s="125">
        <v>0</v>
      </c>
      <c r="H11" s="130">
        <f t="shared" si="0"/>
        <v>0</v>
      </c>
      <c r="I11" s="125">
        <v>0</v>
      </c>
      <c r="J11" s="130" t="s">
        <v>205</v>
      </c>
      <c r="K11" s="130">
        <f t="shared" si="2"/>
        <v>0</v>
      </c>
    </row>
    <row r="12" spans="1:11">
      <c r="A12" s="27" t="s">
        <v>96</v>
      </c>
      <c r="B12" s="27" t="s">
        <v>48</v>
      </c>
      <c r="C12" s="27" t="s">
        <v>103</v>
      </c>
      <c r="D12" s="121">
        <v>335030.87</v>
      </c>
      <c r="E12" s="121">
        <v>0</v>
      </c>
      <c r="F12" s="121">
        <v>0</v>
      </c>
      <c r="G12" s="121">
        <v>4682.28</v>
      </c>
      <c r="H12" s="130" t="s">
        <v>205</v>
      </c>
      <c r="I12" s="121">
        <v>0</v>
      </c>
      <c r="J12" s="130">
        <f t="shared" si="1"/>
        <v>0</v>
      </c>
      <c r="K12" s="130" t="s">
        <v>205</v>
      </c>
    </row>
    <row r="13" spans="1:11">
      <c r="A13" s="27" t="s">
        <v>96</v>
      </c>
      <c r="B13" s="27" t="s">
        <v>10</v>
      </c>
      <c r="C13" s="27" t="s">
        <v>9</v>
      </c>
      <c r="D13" s="121">
        <v>760287.43</v>
      </c>
      <c r="E13" s="121">
        <v>743169.82</v>
      </c>
      <c r="F13" s="121">
        <v>380745.37</v>
      </c>
      <c r="G13" s="121">
        <v>837302.58</v>
      </c>
      <c r="H13" s="130">
        <f t="shared" si="0"/>
        <v>1.1266638626417849</v>
      </c>
      <c r="I13" s="121">
        <v>249293.27</v>
      </c>
      <c r="J13" s="130">
        <f t="shared" si="1"/>
        <v>0.29773378937874528</v>
      </c>
      <c r="K13" s="130">
        <f t="shared" si="2"/>
        <v>0.65475062769640502</v>
      </c>
    </row>
    <row r="14" spans="1:11" ht="29.25">
      <c r="A14" s="30" t="s">
        <v>7</v>
      </c>
      <c r="B14" s="30" t="s">
        <v>3</v>
      </c>
      <c r="C14" s="30" t="s">
        <v>26</v>
      </c>
      <c r="D14" s="122">
        <f>SUM(D15:D16)</f>
        <v>156488.26999999999</v>
      </c>
      <c r="E14" s="122">
        <f>SUM(E15:E16)</f>
        <v>147100.48000000001</v>
      </c>
      <c r="F14" s="122">
        <f>SUM(F15:F16)</f>
        <v>57911.59</v>
      </c>
      <c r="G14" s="122">
        <f>SUM(G15:G16)</f>
        <v>176689.02</v>
      </c>
      <c r="H14" s="129">
        <f t="shared" si="0"/>
        <v>1.2011450948358562</v>
      </c>
      <c r="I14" s="122">
        <f>SUM(I15:I16)</f>
        <v>82788.67</v>
      </c>
      <c r="J14" s="129">
        <f t="shared" si="1"/>
        <v>0.46855582763433745</v>
      </c>
      <c r="K14" s="129">
        <f t="shared" si="2"/>
        <v>1.4295699703634455</v>
      </c>
    </row>
    <row r="15" spans="1:11" ht="30">
      <c r="A15" s="33" t="s">
        <v>7</v>
      </c>
      <c r="B15" s="33" t="s">
        <v>43</v>
      </c>
      <c r="C15" s="33" t="s">
        <v>84</v>
      </c>
      <c r="D15" s="126">
        <v>156012.04999999999</v>
      </c>
      <c r="E15" s="126">
        <v>146624.26</v>
      </c>
      <c r="F15" s="126">
        <v>57911.59</v>
      </c>
      <c r="G15" s="126">
        <v>176189.02</v>
      </c>
      <c r="H15" s="131">
        <f t="shared" si="0"/>
        <v>1.2016362094512871</v>
      </c>
      <c r="I15" s="126">
        <v>82788.67</v>
      </c>
      <c r="J15" s="131">
        <f t="shared" si="1"/>
        <v>0.46988552408089906</v>
      </c>
      <c r="K15" s="131">
        <f t="shared" si="2"/>
        <v>1.4295699703634455</v>
      </c>
    </row>
    <row r="16" spans="1:11" ht="30">
      <c r="A16" s="33" t="s">
        <v>7</v>
      </c>
      <c r="B16" s="33" t="s">
        <v>28</v>
      </c>
      <c r="C16" s="33" t="s">
        <v>27</v>
      </c>
      <c r="D16" s="121">
        <v>476.22</v>
      </c>
      <c r="E16" s="121">
        <v>476.22</v>
      </c>
      <c r="F16" s="121">
        <v>0</v>
      </c>
      <c r="G16" s="121">
        <v>500</v>
      </c>
      <c r="H16" s="130">
        <f t="shared" si="0"/>
        <v>1.0499349040359498</v>
      </c>
      <c r="I16" s="121">
        <v>0</v>
      </c>
      <c r="J16" s="130">
        <f t="shared" si="1"/>
        <v>0</v>
      </c>
      <c r="K16" s="130" t="s">
        <v>205</v>
      </c>
    </row>
    <row r="17" spans="1:11">
      <c r="A17" s="23" t="s">
        <v>19</v>
      </c>
      <c r="B17" s="23" t="s">
        <v>3</v>
      </c>
      <c r="C17" s="30" t="s">
        <v>40</v>
      </c>
      <c r="D17" s="120">
        <f>SUM(D18:D21)</f>
        <v>2062278.76</v>
      </c>
      <c r="E17" s="120">
        <f>SUM(E18:E21)</f>
        <v>1987272.9000000001</v>
      </c>
      <c r="F17" s="120">
        <f>SUM(F18:F21)</f>
        <v>610402.35000000009</v>
      </c>
      <c r="G17" s="120">
        <f>SUM(G18:G21)</f>
        <v>2808508.19</v>
      </c>
      <c r="H17" s="129">
        <f t="shared" si="0"/>
        <v>1.4132473652712718</v>
      </c>
      <c r="I17" s="120">
        <f>SUM(I18:I21)</f>
        <v>669078.36</v>
      </c>
      <c r="J17" s="129">
        <f t="shared" si="1"/>
        <v>0.23823265404114774</v>
      </c>
      <c r="K17" s="129">
        <f t="shared" si="2"/>
        <v>1.096126776051894</v>
      </c>
    </row>
    <row r="18" spans="1:11">
      <c r="A18" s="27" t="s">
        <v>19</v>
      </c>
      <c r="B18" s="27" t="s">
        <v>46</v>
      </c>
      <c r="C18" s="27" t="s">
        <v>78</v>
      </c>
      <c r="D18" s="121">
        <v>13199.09</v>
      </c>
      <c r="E18" s="121">
        <v>13199.09</v>
      </c>
      <c r="F18" s="121">
        <v>1721.09</v>
      </c>
      <c r="G18" s="121">
        <v>12596.98</v>
      </c>
      <c r="H18" s="130">
        <f t="shared" si="0"/>
        <v>0.95438246121512915</v>
      </c>
      <c r="I18" s="121">
        <v>2545.94</v>
      </c>
      <c r="J18" s="131">
        <f t="shared" si="1"/>
        <v>0.20210717171893583</v>
      </c>
      <c r="K18" s="130">
        <f t="shared" si="2"/>
        <v>1.4792602362456351</v>
      </c>
    </row>
    <row r="19" spans="1:11">
      <c r="A19" s="27" t="s">
        <v>19</v>
      </c>
      <c r="B19" s="27" t="s">
        <v>32</v>
      </c>
      <c r="C19" s="27" t="s">
        <v>79</v>
      </c>
      <c r="D19" s="121">
        <v>25103.21</v>
      </c>
      <c r="E19" s="121">
        <v>25103.21</v>
      </c>
      <c r="F19" s="121">
        <v>12061.31</v>
      </c>
      <c r="G19" s="121">
        <v>27925.52</v>
      </c>
      <c r="H19" s="130">
        <f t="shared" si="0"/>
        <v>1.1124282512077142</v>
      </c>
      <c r="I19" s="121">
        <v>10541.31</v>
      </c>
      <c r="J19" s="131">
        <f t="shared" si="1"/>
        <v>0.37747945248647113</v>
      </c>
      <c r="K19" s="130">
        <f t="shared" si="2"/>
        <v>0.87397720479782048</v>
      </c>
    </row>
    <row r="20" spans="1:11">
      <c r="A20" s="27" t="s">
        <v>19</v>
      </c>
      <c r="B20" s="27" t="s">
        <v>59</v>
      </c>
      <c r="C20" s="27" t="s">
        <v>73</v>
      </c>
      <c r="D20" s="121">
        <v>1855494.66</v>
      </c>
      <c r="E20" s="121">
        <v>1781294.84</v>
      </c>
      <c r="F20" s="121">
        <v>590763.31000000006</v>
      </c>
      <c r="G20" s="121">
        <v>2740198.34</v>
      </c>
      <c r="H20" s="130">
        <f t="shared" si="0"/>
        <v>1.5383182382092342</v>
      </c>
      <c r="I20" s="121">
        <v>646636.15</v>
      </c>
      <c r="J20" s="131">
        <f t="shared" si="1"/>
        <v>0.2359815129294619</v>
      </c>
      <c r="K20" s="130">
        <f t="shared" si="2"/>
        <v>1.0945773697422068</v>
      </c>
    </row>
    <row r="21" spans="1:11">
      <c r="A21" s="27" t="s">
        <v>19</v>
      </c>
      <c r="B21" s="27" t="s">
        <v>12</v>
      </c>
      <c r="C21" s="27" t="s">
        <v>41</v>
      </c>
      <c r="D21" s="121">
        <v>168481.8</v>
      </c>
      <c r="E21" s="121">
        <v>167675.76</v>
      </c>
      <c r="F21" s="121">
        <v>5856.64</v>
      </c>
      <c r="G21" s="121">
        <v>27787.35</v>
      </c>
      <c r="H21" s="130">
        <f t="shared" si="0"/>
        <v>0.16572073387351874</v>
      </c>
      <c r="I21" s="121">
        <v>9354.9599999999991</v>
      </c>
      <c r="J21" s="130">
        <f t="shared" si="1"/>
        <v>0.33666254608661855</v>
      </c>
      <c r="K21" s="130">
        <f t="shared" si="2"/>
        <v>1.5973254289148724</v>
      </c>
    </row>
    <row r="22" spans="1:11">
      <c r="A22" s="30" t="s">
        <v>21</v>
      </c>
      <c r="B22" s="30" t="s">
        <v>3</v>
      </c>
      <c r="C22" s="30" t="s">
        <v>29</v>
      </c>
      <c r="D22" s="122">
        <f>SUM(D23:D26)</f>
        <v>1076386.07</v>
      </c>
      <c r="E22" s="122">
        <f>SUM(E23:E26)</f>
        <v>974166.83</v>
      </c>
      <c r="F22" s="122">
        <f>SUM(F23:F26)</f>
        <v>275733.45999999996</v>
      </c>
      <c r="G22" s="122">
        <f>SUM(G23:G26)</f>
        <v>2176760.9200000004</v>
      </c>
      <c r="H22" s="129">
        <f t="shared" si="0"/>
        <v>2.2344847442608988</v>
      </c>
      <c r="I22" s="122">
        <f>SUM(I23:I26)</f>
        <v>716789.82000000007</v>
      </c>
      <c r="J22" s="129">
        <f t="shared" si="1"/>
        <v>0.32929193712279614</v>
      </c>
      <c r="K22" s="129">
        <f t="shared" si="2"/>
        <v>2.599575038879939</v>
      </c>
    </row>
    <row r="23" spans="1:11">
      <c r="A23" s="27" t="s">
        <v>21</v>
      </c>
      <c r="B23" s="27" t="s">
        <v>5</v>
      </c>
      <c r="C23" s="27" t="s">
        <v>30</v>
      </c>
      <c r="D23" s="121">
        <v>42790.37</v>
      </c>
      <c r="E23" s="121">
        <v>42296.480000000003</v>
      </c>
      <c r="F23" s="121">
        <v>15487.21</v>
      </c>
      <c r="G23" s="121">
        <v>101422.57</v>
      </c>
      <c r="H23" s="130">
        <f t="shared" si="0"/>
        <v>2.3978962315540207</v>
      </c>
      <c r="I23" s="121">
        <v>41703.68</v>
      </c>
      <c r="J23" s="131">
        <f t="shared" si="1"/>
        <v>0.41118737180491483</v>
      </c>
      <c r="K23" s="130">
        <f t="shared" si="2"/>
        <v>2.6927819794527226</v>
      </c>
    </row>
    <row r="24" spans="1:11">
      <c r="A24" s="27" t="s">
        <v>21</v>
      </c>
      <c r="B24" s="27" t="s">
        <v>15</v>
      </c>
      <c r="C24" s="27" t="s">
        <v>80</v>
      </c>
      <c r="D24" s="121">
        <v>12015.53</v>
      </c>
      <c r="E24" s="121">
        <v>12015.53</v>
      </c>
      <c r="F24" s="121">
        <v>19.37</v>
      </c>
      <c r="G24" s="121">
        <v>1050477.3600000001</v>
      </c>
      <c r="H24" s="130">
        <f t="shared" si="0"/>
        <v>87.426635362734729</v>
      </c>
      <c r="I24" s="121">
        <v>322455.26</v>
      </c>
      <c r="J24" s="131">
        <f t="shared" si="1"/>
        <v>0.30696069451701463</v>
      </c>
      <c r="K24" s="130">
        <f t="shared" si="2"/>
        <v>16647.148167268973</v>
      </c>
    </row>
    <row r="25" spans="1:11">
      <c r="A25" s="27" t="s">
        <v>21</v>
      </c>
      <c r="B25" s="27" t="s">
        <v>7</v>
      </c>
      <c r="C25" s="27" t="s">
        <v>74</v>
      </c>
      <c r="D25" s="121">
        <v>954600.02</v>
      </c>
      <c r="E25" s="121">
        <v>852903.2</v>
      </c>
      <c r="F25" s="121">
        <v>229938.44</v>
      </c>
      <c r="G25" s="121">
        <v>949812.3</v>
      </c>
      <c r="H25" s="130">
        <f t="shared" si="0"/>
        <v>1.1136226244666454</v>
      </c>
      <c r="I25" s="121">
        <v>320530.62</v>
      </c>
      <c r="J25" s="131">
        <f t="shared" si="1"/>
        <v>0.33746732907122806</v>
      </c>
      <c r="K25" s="130">
        <f t="shared" si="2"/>
        <v>1.3939844942846442</v>
      </c>
    </row>
    <row r="26" spans="1:11">
      <c r="A26" s="27" t="s">
        <v>21</v>
      </c>
      <c r="B26" s="27" t="s">
        <v>21</v>
      </c>
      <c r="C26" s="27" t="s">
        <v>82</v>
      </c>
      <c r="D26" s="121">
        <v>66980.149999999994</v>
      </c>
      <c r="E26" s="121">
        <v>66951.62</v>
      </c>
      <c r="F26" s="121">
        <v>30288.44</v>
      </c>
      <c r="G26" s="121">
        <v>75048.69</v>
      </c>
      <c r="H26" s="130">
        <f t="shared" si="0"/>
        <v>1.1209391199197272</v>
      </c>
      <c r="I26" s="121">
        <v>32100.26</v>
      </c>
      <c r="J26" s="130">
        <f t="shared" si="1"/>
        <v>0.42772578708569059</v>
      </c>
      <c r="K26" s="130">
        <f t="shared" si="2"/>
        <v>1.0598188615854762</v>
      </c>
    </row>
    <row r="27" spans="1:11">
      <c r="A27" s="30" t="s">
        <v>32</v>
      </c>
      <c r="B27" s="30" t="s">
        <v>3</v>
      </c>
      <c r="C27" s="30" t="s">
        <v>31</v>
      </c>
      <c r="D27" s="122">
        <f>SUM(D28:D34)</f>
        <v>10740058.879999999</v>
      </c>
      <c r="E27" s="122">
        <f>SUM(E28:E34)</f>
        <v>10703737.119999999</v>
      </c>
      <c r="F27" s="122">
        <f>SUM(F28:F34)</f>
        <v>5056344.79</v>
      </c>
      <c r="G27" s="122">
        <f>SUM(G28:G34)</f>
        <v>11136792.129999999</v>
      </c>
      <c r="H27" s="129">
        <f t="shared" si="0"/>
        <v>1.0404583002314989</v>
      </c>
      <c r="I27" s="122">
        <f>SUM(I28:I34)</f>
        <v>4455428.1899999995</v>
      </c>
      <c r="J27" s="129">
        <f t="shared" si="1"/>
        <v>0.40006387279134747</v>
      </c>
      <c r="K27" s="129">
        <f t="shared" si="2"/>
        <v>0.88115592884637906</v>
      </c>
    </row>
    <row r="28" spans="1:11">
      <c r="A28" s="27" t="s">
        <v>32</v>
      </c>
      <c r="B28" s="27" t="s">
        <v>5</v>
      </c>
      <c r="C28" s="27" t="s">
        <v>52</v>
      </c>
      <c r="D28" s="121">
        <v>2962088.74</v>
      </c>
      <c r="E28" s="121">
        <v>2962088.74</v>
      </c>
      <c r="F28" s="121">
        <v>1544813.99</v>
      </c>
      <c r="G28" s="121">
        <v>2839844.18</v>
      </c>
      <c r="H28" s="130">
        <f t="shared" si="0"/>
        <v>0.95873028436008301</v>
      </c>
      <c r="I28" s="121">
        <v>1422775.73</v>
      </c>
      <c r="J28" s="131">
        <f t="shared" si="1"/>
        <v>0.50100485794963578</v>
      </c>
      <c r="K28" s="130">
        <f t="shared" si="2"/>
        <v>0.92100132391991085</v>
      </c>
    </row>
    <row r="29" spans="1:11">
      <c r="A29" s="27" t="s">
        <v>32</v>
      </c>
      <c r="B29" s="27" t="s">
        <v>15</v>
      </c>
      <c r="C29" s="27" t="s">
        <v>55</v>
      </c>
      <c r="D29" s="121">
        <v>7115313.0999999996</v>
      </c>
      <c r="E29" s="121">
        <v>7078997.9199999999</v>
      </c>
      <c r="F29" s="121">
        <v>3184822.73</v>
      </c>
      <c r="G29" s="121">
        <v>7519219.1500000004</v>
      </c>
      <c r="H29" s="130">
        <f t="shared" si="0"/>
        <v>1.0621869415664413</v>
      </c>
      <c r="I29" s="121">
        <v>2670986.2200000002</v>
      </c>
      <c r="J29" s="131">
        <f t="shared" si="1"/>
        <v>0.3552212226717717</v>
      </c>
      <c r="K29" s="130">
        <f t="shared" si="2"/>
        <v>0.83866087579700244</v>
      </c>
    </row>
    <row r="30" spans="1:11">
      <c r="A30" s="27" t="s">
        <v>32</v>
      </c>
      <c r="B30" s="27" t="s">
        <v>7</v>
      </c>
      <c r="C30" s="27" t="s">
        <v>56</v>
      </c>
      <c r="D30" s="121">
        <v>518616.99</v>
      </c>
      <c r="E30" s="121">
        <v>518616.99</v>
      </c>
      <c r="F30" s="121">
        <v>264181.65999999997</v>
      </c>
      <c r="G30" s="121">
        <v>617523.18999999994</v>
      </c>
      <c r="H30" s="130">
        <f t="shared" si="0"/>
        <v>1.1907114535526497</v>
      </c>
      <c r="I30" s="121">
        <v>290507.98</v>
      </c>
      <c r="J30" s="131">
        <f t="shared" si="1"/>
        <v>0.47044059997163834</v>
      </c>
      <c r="K30" s="130">
        <f t="shared" si="2"/>
        <v>1.0996523377133749</v>
      </c>
    </row>
    <row r="31" spans="1:11" ht="30">
      <c r="A31" s="27" t="s">
        <v>32</v>
      </c>
      <c r="B31" s="27" t="s">
        <v>21</v>
      </c>
      <c r="C31" s="27" t="s">
        <v>33</v>
      </c>
      <c r="D31" s="121">
        <v>160</v>
      </c>
      <c r="E31" s="121">
        <v>160</v>
      </c>
      <c r="F31" s="121">
        <v>160</v>
      </c>
      <c r="G31" s="121">
        <v>160</v>
      </c>
      <c r="H31" s="130">
        <f t="shared" si="0"/>
        <v>1</v>
      </c>
      <c r="I31" s="121">
        <v>160</v>
      </c>
      <c r="J31" s="131">
        <f t="shared" si="1"/>
        <v>1</v>
      </c>
      <c r="K31" s="130" t="s">
        <v>205</v>
      </c>
    </row>
    <row r="32" spans="1:11" s="123" customFormat="1">
      <c r="A32" s="27" t="s">
        <v>32</v>
      </c>
      <c r="B32" s="124" t="s">
        <v>46</v>
      </c>
      <c r="C32" s="27" t="s">
        <v>207</v>
      </c>
      <c r="D32" s="125">
        <v>0</v>
      </c>
      <c r="E32" s="125">
        <v>0</v>
      </c>
      <c r="F32" s="125">
        <v>0</v>
      </c>
      <c r="G32" s="125">
        <v>7840.81</v>
      </c>
      <c r="H32" s="130" t="s">
        <v>205</v>
      </c>
      <c r="I32" s="125">
        <v>2261.77</v>
      </c>
      <c r="J32" s="131">
        <f t="shared" si="1"/>
        <v>0.28846126866994609</v>
      </c>
      <c r="K32" s="130" t="s">
        <v>205</v>
      </c>
    </row>
    <row r="33" spans="1:11">
      <c r="A33" s="27" t="s">
        <v>32</v>
      </c>
      <c r="B33" s="27" t="s">
        <v>32</v>
      </c>
      <c r="C33" s="27" t="s">
        <v>124</v>
      </c>
      <c r="D33" s="121">
        <v>31525.279999999999</v>
      </c>
      <c r="E33" s="121">
        <v>31525.279999999999</v>
      </c>
      <c r="F33" s="121">
        <v>10155.16</v>
      </c>
      <c r="G33" s="121">
        <v>26834.53</v>
      </c>
      <c r="H33" s="130">
        <f t="shared" si="0"/>
        <v>0.85120671410372883</v>
      </c>
      <c r="I33" s="121">
        <v>11110.37</v>
      </c>
      <c r="J33" s="131">
        <f t="shared" si="1"/>
        <v>0.41403259159001488</v>
      </c>
      <c r="K33" s="130">
        <f t="shared" si="2"/>
        <v>1.0940615411278602</v>
      </c>
    </row>
    <row r="34" spans="1:11">
      <c r="A34" s="27" t="s">
        <v>32</v>
      </c>
      <c r="B34" s="27" t="s">
        <v>59</v>
      </c>
      <c r="C34" s="27" t="s">
        <v>58</v>
      </c>
      <c r="D34" s="121">
        <v>112354.77</v>
      </c>
      <c r="E34" s="121">
        <v>112348.19</v>
      </c>
      <c r="F34" s="121">
        <v>52211.25</v>
      </c>
      <c r="G34" s="121">
        <v>125370.27</v>
      </c>
      <c r="H34" s="130">
        <f t="shared" si="0"/>
        <v>1.1159082313653652</v>
      </c>
      <c r="I34" s="121">
        <v>57626.12</v>
      </c>
      <c r="J34" s="130">
        <f t="shared" si="1"/>
        <v>0.459647410825549</v>
      </c>
      <c r="K34" s="130">
        <f t="shared" si="2"/>
        <v>1.1037107902990257</v>
      </c>
    </row>
    <row r="35" spans="1:11">
      <c r="A35" s="30" t="s">
        <v>35</v>
      </c>
      <c r="B35" s="30" t="s">
        <v>3</v>
      </c>
      <c r="C35" s="30" t="s">
        <v>34</v>
      </c>
      <c r="D35" s="122">
        <f>SUM(D36:D37)</f>
        <v>517095.4</v>
      </c>
      <c r="E35" s="122">
        <f>SUM(E36:E37)</f>
        <v>515441.66000000003</v>
      </c>
      <c r="F35" s="122">
        <f>SUM(F36:F37)</f>
        <v>229714.11</v>
      </c>
      <c r="G35" s="122">
        <f>SUM(G36:G37)</f>
        <v>1148600.3599999999</v>
      </c>
      <c r="H35" s="129">
        <f t="shared" si="0"/>
        <v>2.2283809189967294</v>
      </c>
      <c r="I35" s="122">
        <f>SUM(I36:I37)</f>
        <v>301746.08</v>
      </c>
      <c r="J35" s="129">
        <f t="shared" si="1"/>
        <v>0.26270763139931458</v>
      </c>
      <c r="K35" s="129">
        <f t="shared" si="2"/>
        <v>1.313572248565837</v>
      </c>
    </row>
    <row r="36" spans="1:11">
      <c r="A36" s="27" t="s">
        <v>35</v>
      </c>
      <c r="B36" s="27" t="s">
        <v>5</v>
      </c>
      <c r="C36" s="27" t="s">
        <v>36</v>
      </c>
      <c r="D36" s="121">
        <v>496329.18</v>
      </c>
      <c r="E36" s="121">
        <v>494675.44</v>
      </c>
      <c r="F36" s="121">
        <v>220372.05</v>
      </c>
      <c r="G36" s="121">
        <v>1125162.3899999999</v>
      </c>
      <c r="H36" s="130">
        <f t="shared" si="0"/>
        <v>2.2745467007620186</v>
      </c>
      <c r="I36" s="121">
        <v>291650.87</v>
      </c>
      <c r="J36" s="131">
        <f t="shared" si="1"/>
        <v>0.25920780199558574</v>
      </c>
      <c r="K36" s="130">
        <f t="shared" si="2"/>
        <v>1.3234476422940205</v>
      </c>
    </row>
    <row r="37" spans="1:11">
      <c r="A37" s="27" t="s">
        <v>35</v>
      </c>
      <c r="B37" s="27" t="s">
        <v>19</v>
      </c>
      <c r="C37" s="27" t="s">
        <v>129</v>
      </c>
      <c r="D37" s="121">
        <v>20766.22</v>
      </c>
      <c r="E37" s="121">
        <v>20766.22</v>
      </c>
      <c r="F37" s="121">
        <v>9342.06</v>
      </c>
      <c r="G37" s="121">
        <v>23437.97</v>
      </c>
      <c r="H37" s="130">
        <f t="shared" si="0"/>
        <v>1.1286584655271878</v>
      </c>
      <c r="I37" s="121">
        <v>10095.209999999999</v>
      </c>
      <c r="J37" s="130">
        <f t="shared" si="1"/>
        <v>0.43072032262179699</v>
      </c>
      <c r="K37" s="130">
        <f t="shared" si="2"/>
        <v>1.0806192638454473</v>
      </c>
    </row>
    <row r="38" spans="1:11">
      <c r="A38" s="30" t="s">
        <v>43</v>
      </c>
      <c r="B38" s="30" t="s">
        <v>3</v>
      </c>
      <c r="C38" s="30" t="s">
        <v>42</v>
      </c>
      <c r="D38" s="122">
        <f>SUM(D39:D41)</f>
        <v>3106995.21</v>
      </c>
      <c r="E38" s="122">
        <f>SUM(E39:E41)</f>
        <v>3105507.75</v>
      </c>
      <c r="F38" s="122">
        <f>SUM(F39:F41)</f>
        <v>1807093.3</v>
      </c>
      <c r="G38" s="122">
        <f>SUM(G39:G41)</f>
        <v>2613632.3099999996</v>
      </c>
      <c r="H38" s="129">
        <f t="shared" si="0"/>
        <v>0.84161191032287697</v>
      </c>
      <c r="I38" s="122">
        <f>SUM(I39:I41)</f>
        <v>1344682.12</v>
      </c>
      <c r="J38" s="129">
        <f t="shared" si="1"/>
        <v>0.51448786994831741</v>
      </c>
      <c r="K38" s="129">
        <f t="shared" si="2"/>
        <v>0.74411327848982678</v>
      </c>
    </row>
    <row r="39" spans="1:11">
      <c r="A39" s="27" t="s">
        <v>43</v>
      </c>
      <c r="B39" s="27" t="s">
        <v>7</v>
      </c>
      <c r="C39" s="27" t="s">
        <v>51</v>
      </c>
      <c r="D39" s="121">
        <v>1927158.08</v>
      </c>
      <c r="E39" s="121">
        <v>1926860.94</v>
      </c>
      <c r="F39" s="121">
        <v>1055125.57</v>
      </c>
      <c r="G39" s="121">
        <v>1802535.05</v>
      </c>
      <c r="H39" s="130">
        <f t="shared" si="0"/>
        <v>0.93547749740570285</v>
      </c>
      <c r="I39" s="121">
        <v>1022864.37</v>
      </c>
      <c r="J39" s="130">
        <f t="shared" si="1"/>
        <v>0.56745879643228014</v>
      </c>
      <c r="K39" s="130">
        <f t="shared" si="2"/>
        <v>0.96942430273962554</v>
      </c>
    </row>
    <row r="40" spans="1:11">
      <c r="A40" s="27" t="s">
        <v>43</v>
      </c>
      <c r="B40" s="27" t="s">
        <v>19</v>
      </c>
      <c r="C40" s="27" t="s">
        <v>44</v>
      </c>
      <c r="D40" s="121">
        <v>1073170.3700000001</v>
      </c>
      <c r="E40" s="121">
        <v>1072037.71</v>
      </c>
      <c r="F40" s="121">
        <v>706471.56</v>
      </c>
      <c r="G40" s="121">
        <v>688205.75</v>
      </c>
      <c r="H40" s="130">
        <f t="shared" si="0"/>
        <v>0.64196039335220778</v>
      </c>
      <c r="I40" s="121">
        <v>271033.15999999997</v>
      </c>
      <c r="J40" s="130">
        <f t="shared" si="1"/>
        <v>0.39382577085413772</v>
      </c>
      <c r="K40" s="130">
        <f t="shared" si="2"/>
        <v>0.38364341234061844</v>
      </c>
    </row>
    <row r="41" spans="1:11">
      <c r="A41" s="27" t="s">
        <v>43</v>
      </c>
      <c r="B41" s="27" t="s">
        <v>46</v>
      </c>
      <c r="C41" s="27" t="s">
        <v>61</v>
      </c>
      <c r="D41" s="121">
        <v>106666.76</v>
      </c>
      <c r="E41" s="121">
        <v>106609.1</v>
      </c>
      <c r="F41" s="121">
        <v>45496.17</v>
      </c>
      <c r="G41" s="121">
        <v>122891.51</v>
      </c>
      <c r="H41" s="130">
        <f t="shared" si="0"/>
        <v>1.1527300202327944</v>
      </c>
      <c r="I41" s="121">
        <v>50784.59</v>
      </c>
      <c r="J41" s="130">
        <f t="shared" si="1"/>
        <v>0.41324734312402867</v>
      </c>
      <c r="K41" s="130">
        <f t="shared" si="2"/>
        <v>1.116238795485422</v>
      </c>
    </row>
    <row r="42" spans="1:11">
      <c r="A42" s="30" t="s">
        <v>48</v>
      </c>
      <c r="B42" s="30" t="s">
        <v>3</v>
      </c>
      <c r="C42" s="30" t="s">
        <v>66</v>
      </c>
      <c r="D42" s="122">
        <f>SUM(D43:D46)</f>
        <v>287168.25</v>
      </c>
      <c r="E42" s="122">
        <f>SUM(E43:E46)</f>
        <v>286799.83</v>
      </c>
      <c r="F42" s="122">
        <f>SUM(F43:F46)</f>
        <v>115958.37</v>
      </c>
      <c r="G42" s="122">
        <f>SUM(G43:G46)</f>
        <v>378266.08</v>
      </c>
      <c r="H42" s="129">
        <f t="shared" si="0"/>
        <v>1.3189201681186491</v>
      </c>
      <c r="I42" s="122">
        <f>SUM(I43:I46)</f>
        <v>136826.43</v>
      </c>
      <c r="J42" s="129">
        <f t="shared" si="1"/>
        <v>0.36172006223767139</v>
      </c>
      <c r="K42" s="129">
        <f t="shared" si="2"/>
        <v>1.1799616534796065</v>
      </c>
    </row>
    <row r="43" spans="1:11">
      <c r="A43" s="27" t="s">
        <v>48</v>
      </c>
      <c r="B43" s="27" t="s">
        <v>5</v>
      </c>
      <c r="C43" s="27" t="s">
        <v>67</v>
      </c>
      <c r="D43" s="121">
        <v>5576.88</v>
      </c>
      <c r="E43" s="121">
        <v>5576.88</v>
      </c>
      <c r="F43" s="121">
        <v>2157.79</v>
      </c>
      <c r="G43" s="121">
        <v>6310.54</v>
      </c>
      <c r="H43" s="130">
        <f t="shared" si="0"/>
        <v>1.1315538437262411</v>
      </c>
      <c r="I43" s="121">
        <v>2796.97</v>
      </c>
      <c r="J43" s="130">
        <f t="shared" si="1"/>
        <v>0.44322197466460872</v>
      </c>
      <c r="K43" s="130">
        <f t="shared" si="2"/>
        <v>1.2962197433485185</v>
      </c>
    </row>
    <row r="44" spans="1:11">
      <c r="A44" s="27" t="s">
        <v>48</v>
      </c>
      <c r="B44" s="27" t="s">
        <v>15</v>
      </c>
      <c r="C44" s="27" t="s">
        <v>68</v>
      </c>
      <c r="D44" s="121">
        <v>43976.6</v>
      </c>
      <c r="E44" s="121">
        <v>43976.6</v>
      </c>
      <c r="F44" s="121">
        <v>33641.99</v>
      </c>
      <c r="G44" s="121">
        <v>20896.54</v>
      </c>
      <c r="H44" s="130">
        <f t="shared" si="0"/>
        <v>0.47517406984623645</v>
      </c>
      <c r="I44" s="121">
        <v>8951.4599999999991</v>
      </c>
      <c r="J44" s="130">
        <f t="shared" si="1"/>
        <v>0.42837043835965183</v>
      </c>
      <c r="K44" s="130">
        <f t="shared" si="2"/>
        <v>0.26607997921644944</v>
      </c>
    </row>
    <row r="45" spans="1:11">
      <c r="A45" s="27" t="s">
        <v>48</v>
      </c>
      <c r="B45" s="27" t="s">
        <v>7</v>
      </c>
      <c r="C45" s="27" t="s">
        <v>69</v>
      </c>
      <c r="D45" s="121">
        <v>214647.2</v>
      </c>
      <c r="E45" s="121">
        <v>214278.78</v>
      </c>
      <c r="F45" s="121">
        <v>69612.59</v>
      </c>
      <c r="G45" s="121">
        <v>325468.64</v>
      </c>
      <c r="H45" s="130">
        <f t="shared" si="0"/>
        <v>1.5189028050281042</v>
      </c>
      <c r="I45" s="121">
        <v>114486.94</v>
      </c>
      <c r="J45" s="130">
        <f t="shared" si="1"/>
        <v>0.35176028019166455</v>
      </c>
      <c r="K45" s="130">
        <f t="shared" si="2"/>
        <v>1.6446298004427073</v>
      </c>
    </row>
    <row r="46" spans="1:11">
      <c r="A46" s="27" t="s">
        <v>48</v>
      </c>
      <c r="B46" s="27" t="s">
        <v>21</v>
      </c>
      <c r="C46" s="27" t="s">
        <v>70</v>
      </c>
      <c r="D46" s="121">
        <v>22967.57</v>
      </c>
      <c r="E46" s="121">
        <v>22967.57</v>
      </c>
      <c r="F46" s="121">
        <v>10546</v>
      </c>
      <c r="G46" s="121">
        <v>25590.36</v>
      </c>
      <c r="H46" s="130">
        <f t="shared" si="0"/>
        <v>1.1141953632883235</v>
      </c>
      <c r="I46" s="121">
        <v>10591.06</v>
      </c>
      <c r="J46" s="130">
        <f t="shared" si="1"/>
        <v>0.4138691288438302</v>
      </c>
      <c r="K46" s="130">
        <f t="shared" si="2"/>
        <v>1.0042727100322397</v>
      </c>
    </row>
    <row r="47" spans="1:11">
      <c r="A47" s="30" t="s">
        <v>12</v>
      </c>
      <c r="B47" s="30" t="s">
        <v>3</v>
      </c>
      <c r="C47" s="30" t="s">
        <v>11</v>
      </c>
      <c r="D47" s="122">
        <f>SUM(D48:D49)</f>
        <v>27365.89</v>
      </c>
      <c r="E47" s="122">
        <f>SUM(E48:E49)</f>
        <v>27365.89</v>
      </c>
      <c r="F47" s="122">
        <f>SUM(F48:F49)</f>
        <v>12547.23</v>
      </c>
      <c r="G47" s="122">
        <f>SUM(G48:G49)</f>
        <v>24209.5</v>
      </c>
      <c r="H47" s="129">
        <f t="shared" si="0"/>
        <v>0.88465969862482097</v>
      </c>
      <c r="I47" s="122">
        <f>SUM(I48:I49)</f>
        <v>12619.16</v>
      </c>
      <c r="J47" s="129">
        <f t="shared" si="1"/>
        <v>0.52124827030711085</v>
      </c>
      <c r="K47" s="129">
        <f t="shared" si="2"/>
        <v>1.0057327394173854</v>
      </c>
    </row>
    <row r="48" spans="1:11">
      <c r="A48" s="27" t="s">
        <v>12</v>
      </c>
      <c r="B48" s="27" t="s">
        <v>5</v>
      </c>
      <c r="C48" s="27" t="s">
        <v>13</v>
      </c>
      <c r="D48" s="121">
        <v>6078.5</v>
      </c>
      <c r="E48" s="121">
        <v>6078.5</v>
      </c>
      <c r="F48" s="121">
        <v>1821.48</v>
      </c>
      <c r="G48" s="121">
        <v>6264.5</v>
      </c>
      <c r="H48" s="130">
        <f t="shared" si="0"/>
        <v>1.0305996545200296</v>
      </c>
      <c r="I48" s="121">
        <v>2784.96</v>
      </c>
      <c r="J48" s="130">
        <f t="shared" si="1"/>
        <v>0.44456221565966958</v>
      </c>
      <c r="K48" s="130">
        <f t="shared" si="2"/>
        <v>1.5289544765794849</v>
      </c>
    </row>
    <row r="49" spans="1:11">
      <c r="A49" s="27" t="s">
        <v>12</v>
      </c>
      <c r="B49" s="27" t="s">
        <v>15</v>
      </c>
      <c r="C49" s="27" t="s">
        <v>14</v>
      </c>
      <c r="D49" s="121">
        <v>21287.39</v>
      </c>
      <c r="E49" s="121">
        <v>21287.39</v>
      </c>
      <c r="F49" s="121">
        <v>10725.75</v>
      </c>
      <c r="G49" s="121">
        <v>17945</v>
      </c>
      <c r="H49" s="130">
        <f t="shared" si="0"/>
        <v>0.84298732723927172</v>
      </c>
      <c r="I49" s="121">
        <v>9834.2000000000007</v>
      </c>
      <c r="J49" s="130">
        <f t="shared" si="1"/>
        <v>0.54801894678183338</v>
      </c>
      <c r="K49" s="130">
        <f t="shared" si="2"/>
        <v>0.91687760762650639</v>
      </c>
    </row>
    <row r="50" spans="1:11">
      <c r="A50" s="30" t="s">
        <v>10</v>
      </c>
      <c r="B50" s="30" t="s">
        <v>3</v>
      </c>
      <c r="C50" s="30" t="s">
        <v>201</v>
      </c>
      <c r="D50" s="122">
        <f>SUM(D51:D51)</f>
        <v>43500</v>
      </c>
      <c r="E50" s="122">
        <f>SUM(E51:E51)</f>
        <v>35374.370000000003</v>
      </c>
      <c r="F50" s="122">
        <f>SUM(F51:F51)</f>
        <v>33888.080000000002</v>
      </c>
      <c r="G50" s="122">
        <f>SUM(G51:G51)</f>
        <v>68490.710000000006</v>
      </c>
      <c r="H50" s="129">
        <f t="shared" si="0"/>
        <v>1.9361676264481884</v>
      </c>
      <c r="I50" s="122">
        <f>SUM(I51:I51)</f>
        <v>37420.79</v>
      </c>
      <c r="J50" s="129">
        <f t="shared" si="1"/>
        <v>0.54636300309925245</v>
      </c>
      <c r="K50" s="129">
        <f t="shared" si="2"/>
        <v>1.1042463898810437</v>
      </c>
    </row>
    <row r="51" spans="1:11">
      <c r="A51" s="27" t="s">
        <v>10</v>
      </c>
      <c r="B51" s="27" t="s">
        <v>5</v>
      </c>
      <c r="C51" s="27" t="s">
        <v>200</v>
      </c>
      <c r="D51" s="121">
        <v>43500</v>
      </c>
      <c r="E51" s="121">
        <v>35374.370000000003</v>
      </c>
      <c r="F51" s="121">
        <v>33888.080000000002</v>
      </c>
      <c r="G51" s="121">
        <v>68490.710000000006</v>
      </c>
      <c r="H51" s="130">
        <f t="shared" si="0"/>
        <v>1.9361676264481884</v>
      </c>
      <c r="I51" s="121">
        <v>37420.79</v>
      </c>
      <c r="J51" s="130">
        <f t="shared" si="1"/>
        <v>0.54636300309925245</v>
      </c>
      <c r="K51" s="130">
        <f t="shared" si="2"/>
        <v>1.1042463898810437</v>
      </c>
    </row>
    <row r="52" spans="1:11" ht="18.75" thickBot="1">
      <c r="C52" s="27"/>
      <c r="D52" s="134"/>
      <c r="E52" s="134"/>
      <c r="F52" s="134"/>
      <c r="G52" s="134"/>
      <c r="H52" s="127"/>
      <c r="I52" s="134"/>
      <c r="J52" s="132"/>
      <c r="K52" s="132"/>
    </row>
    <row r="53" spans="1:11" ht="18.75" thickBot="1">
      <c r="C53" s="38" t="s">
        <v>92</v>
      </c>
      <c r="D53" s="31">
        <f>D4+D14+D17+D22+D27+D35+D38+D50+D42+D47</f>
        <v>19578143.690000001</v>
      </c>
      <c r="E53" s="31">
        <f t="shared" ref="E53:F53" si="3">E4+E14+E17+E22+E27+E35+E38+E50+E42+E47</f>
        <v>18991162.349999998</v>
      </c>
      <c r="F53" s="31">
        <f t="shared" si="3"/>
        <v>8793604.4500000011</v>
      </c>
      <c r="G53" s="31">
        <f t="shared" ref="G53" si="4">G4+G14+G17+G22+G27+G35+G38+G50+G42+G47</f>
        <v>21881980.419999998</v>
      </c>
      <c r="H53" s="129">
        <f t="shared" si="0"/>
        <v>1.1522191225962533</v>
      </c>
      <c r="I53" s="31">
        <f t="shared" ref="I53" si="5">I4+I14+I17+I22+I27+I35+I38+I50+I42+I47</f>
        <v>8233000.4199999999</v>
      </c>
      <c r="J53" s="129">
        <f t="shared" si="1"/>
        <v>0.37624567164291434</v>
      </c>
      <c r="K53" s="129">
        <f t="shared" si="2"/>
        <v>0.93624866422096109</v>
      </c>
    </row>
    <row r="54" spans="1:11">
      <c r="F54" s="135"/>
    </row>
  </sheetData>
  <autoFilter ref="D3:G53">
    <filterColumn colId="0"/>
    <filterColumn colId="1"/>
    <filterColumn colId="2"/>
    <filterColumn colId="3"/>
  </autoFilter>
  <mergeCells count="6">
    <mergeCell ref="A1:K1"/>
    <mergeCell ref="A2:A3"/>
    <mergeCell ref="B2:B3"/>
    <mergeCell ref="C2:C3"/>
    <mergeCell ref="D2:F2"/>
    <mergeCell ref="G2:K2"/>
  </mergeCells>
  <pageMargins left="0.43307086614173229" right="0.31496062992125984" top="0.35433070866141736" bottom="0.31496062992125984" header="0.15748031496062992" footer="0.19685039370078741"/>
  <pageSetup paperSize="9" scale="6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9">
    <tabColor rgb="FF7030A0"/>
    <pageSetUpPr fitToPage="1"/>
  </sheetPr>
  <dimension ref="A1:M67"/>
  <sheetViews>
    <sheetView view="pageBreakPreview" topLeftCell="A28" zoomScale="90" zoomScaleSheetLayoutView="90" workbookViewId="0">
      <selection activeCell="C19" sqref="C19"/>
    </sheetView>
  </sheetViews>
  <sheetFormatPr defaultColWidth="8.7265625" defaultRowHeight="18"/>
  <cols>
    <col min="1" max="1" width="6.36328125" style="18" customWidth="1"/>
    <col min="2" max="2" width="42.7265625" style="17" customWidth="1"/>
    <col min="3" max="3" width="12.81640625" style="17" customWidth="1"/>
    <col min="4" max="5" width="12.1796875" style="17" bestFit="1" customWidth="1"/>
    <col min="6" max="6" width="4" style="17" customWidth="1"/>
    <col min="7" max="7" width="3.81640625" style="17" customWidth="1"/>
    <col min="8" max="8" width="8.7265625" style="17"/>
    <col min="9" max="10" width="12.1796875" style="17" bestFit="1" customWidth="1"/>
    <col min="11" max="11" width="12.81640625" style="17" customWidth="1"/>
    <col min="12" max="13" width="12.1796875" style="17" bestFit="1" customWidth="1"/>
    <col min="14" max="16384" width="8.7265625" style="17"/>
  </cols>
  <sheetData>
    <row r="1" spans="1:13">
      <c r="A1" s="19" t="s">
        <v>95</v>
      </c>
      <c r="B1" s="20" t="s">
        <v>88</v>
      </c>
      <c r="C1" s="21">
        <v>2024</v>
      </c>
      <c r="D1" s="21">
        <v>2025</v>
      </c>
      <c r="E1" s="21">
        <v>2026</v>
      </c>
      <c r="K1" s="21">
        <v>2023</v>
      </c>
      <c r="L1" s="21">
        <v>2024</v>
      </c>
      <c r="M1" s="21">
        <v>2025</v>
      </c>
    </row>
    <row r="2" spans="1:13">
      <c r="A2" s="22" t="s">
        <v>96</v>
      </c>
      <c r="B2" s="23" t="s">
        <v>4</v>
      </c>
      <c r="C2" s="24" t="e">
        <f>SUM(C3:C10)</f>
        <v>#REF!</v>
      </c>
      <c r="D2" s="24" t="e">
        <f>SUM(D3:D10)</f>
        <v>#REF!</v>
      </c>
      <c r="E2" s="24" t="e">
        <f>SUM(E3:E10)</f>
        <v>#REF!</v>
      </c>
      <c r="F2" s="118" t="s">
        <v>96</v>
      </c>
      <c r="G2" s="118" t="s">
        <v>3</v>
      </c>
      <c r="I2" s="25" t="e">
        <f>ROUND(#REF!/1000,0)-1</f>
        <v>#REF!</v>
      </c>
      <c r="J2" s="25">
        <f>ROUND(F2,1)</f>
        <v>1</v>
      </c>
      <c r="K2" s="24">
        <v>1182247</v>
      </c>
      <c r="L2" s="24">
        <v>918162.68000000017</v>
      </c>
      <c r="M2" s="24">
        <v>894054.58000000007</v>
      </c>
    </row>
    <row r="3" spans="1:13" ht="30">
      <c r="A3" s="26" t="s">
        <v>97</v>
      </c>
      <c r="B3" s="27" t="s">
        <v>16</v>
      </c>
      <c r="C3" s="28" t="e">
        <f>#REF!</f>
        <v>#REF!</v>
      </c>
      <c r="D3" s="28" t="e">
        <f>#REF!</f>
        <v>#REF!</v>
      </c>
      <c r="E3" s="28" t="e">
        <f>#REF!</f>
        <v>#REF!</v>
      </c>
      <c r="F3" s="118" t="s">
        <v>96</v>
      </c>
      <c r="G3" s="118" t="s">
        <v>15</v>
      </c>
      <c r="I3" s="25"/>
      <c r="J3" s="25"/>
      <c r="K3" s="28">
        <v>2221.4100000000003</v>
      </c>
      <c r="L3" s="28">
        <v>2264.09</v>
      </c>
      <c r="M3" s="28">
        <v>2264.09</v>
      </c>
    </row>
    <row r="4" spans="1:13" ht="45">
      <c r="A4" s="26" t="s">
        <v>98</v>
      </c>
      <c r="B4" s="27" t="s">
        <v>6</v>
      </c>
      <c r="C4" s="28" t="e">
        <f>#REF!</f>
        <v>#REF!</v>
      </c>
      <c r="D4" s="28" t="e">
        <f>#REF!</f>
        <v>#REF!</v>
      </c>
      <c r="E4" s="28" t="e">
        <f>#REF!</f>
        <v>#REF!</v>
      </c>
      <c r="F4" s="118" t="s">
        <v>96</v>
      </c>
      <c r="G4" s="118" t="s">
        <v>7</v>
      </c>
      <c r="I4" s="25"/>
      <c r="J4" s="25"/>
      <c r="K4" s="28">
        <v>55956.34</v>
      </c>
      <c r="L4" s="28">
        <v>55540.840000000004</v>
      </c>
      <c r="M4" s="28">
        <v>55540.840000000004</v>
      </c>
    </row>
    <row r="5" spans="1:13" ht="45">
      <c r="A5" s="26" t="s">
        <v>99</v>
      </c>
      <c r="B5" s="27" t="s">
        <v>18</v>
      </c>
      <c r="C5" s="28" t="e">
        <f>#REF!+#REF!+#REF!+#REF!</f>
        <v>#REF!</v>
      </c>
      <c r="D5" s="28" t="e">
        <f>#REF!+#REF!+#REF!+#REF!</f>
        <v>#REF!</v>
      </c>
      <c r="E5" s="28" t="e">
        <f>#REF!+#REF!+#REF!+#REF!</f>
        <v>#REF!</v>
      </c>
      <c r="F5" s="118" t="s">
        <v>96</v>
      </c>
      <c r="G5" s="118" t="s">
        <v>19</v>
      </c>
      <c r="I5" s="25"/>
      <c r="J5" s="25"/>
      <c r="K5" s="28">
        <v>286953.33</v>
      </c>
      <c r="L5" s="28">
        <v>292742.01</v>
      </c>
      <c r="M5" s="28">
        <v>292871.67</v>
      </c>
    </row>
    <row r="6" spans="1:13">
      <c r="A6" s="26" t="s">
        <v>100</v>
      </c>
      <c r="B6" s="27" t="s">
        <v>20</v>
      </c>
      <c r="C6" s="28" t="e">
        <f>#REF!</f>
        <v>#REF!</v>
      </c>
      <c r="D6" s="28" t="e">
        <f>#REF!</f>
        <v>#REF!</v>
      </c>
      <c r="E6" s="28" t="e">
        <f>#REF!</f>
        <v>#REF!</v>
      </c>
      <c r="F6" s="118" t="s">
        <v>96</v>
      </c>
      <c r="G6" s="118" t="s">
        <v>21</v>
      </c>
      <c r="I6" s="25"/>
      <c r="J6" s="25"/>
      <c r="K6" s="28">
        <v>56.23</v>
      </c>
      <c r="L6" s="28">
        <v>58.94</v>
      </c>
      <c r="M6" s="28">
        <v>52.68</v>
      </c>
    </row>
    <row r="7" spans="1:13" ht="30">
      <c r="A7" s="26" t="s">
        <v>101</v>
      </c>
      <c r="B7" s="27" t="s">
        <v>45</v>
      </c>
      <c r="C7" s="28" t="e">
        <f>#REF!+#REF!</f>
        <v>#REF!</v>
      </c>
      <c r="D7" s="28" t="e">
        <f>#REF!+#REF!</f>
        <v>#REF!</v>
      </c>
      <c r="E7" s="28" t="e">
        <f>#REF!+#REF!</f>
        <v>#REF!</v>
      </c>
      <c r="F7" s="118" t="s">
        <v>96</v>
      </c>
      <c r="G7" s="118" t="s">
        <v>46</v>
      </c>
      <c r="I7" s="25"/>
      <c r="J7" s="25"/>
      <c r="K7" s="28">
        <v>79554.069999999992</v>
      </c>
      <c r="L7" s="28">
        <v>80463.5</v>
      </c>
      <c r="M7" s="28">
        <v>80481.83</v>
      </c>
    </row>
    <row r="8" spans="1:13" s="114" customFormat="1">
      <c r="A8" s="26" t="s">
        <v>202</v>
      </c>
      <c r="B8" s="27" t="s">
        <v>203</v>
      </c>
      <c r="C8" s="28" t="e">
        <f>#REF!</f>
        <v>#REF!</v>
      </c>
      <c r="D8" s="28" t="e">
        <f>#REF!</f>
        <v>#REF!</v>
      </c>
      <c r="E8" s="28" t="e">
        <f>#REF!</f>
        <v>#REF!</v>
      </c>
      <c r="F8" s="118" t="s">
        <v>96</v>
      </c>
      <c r="G8" s="118" t="s">
        <v>32</v>
      </c>
      <c r="I8" s="25"/>
      <c r="J8" s="25"/>
      <c r="K8" s="28"/>
      <c r="L8" s="28"/>
      <c r="M8" s="28"/>
    </row>
    <row r="9" spans="1:13">
      <c r="A9" s="26" t="s">
        <v>102</v>
      </c>
      <c r="B9" s="27" t="s">
        <v>103</v>
      </c>
      <c r="C9" s="28" t="e">
        <f>#REF!</f>
        <v>#REF!</v>
      </c>
      <c r="D9" s="28" t="e">
        <f>#REF!</f>
        <v>#REF!</v>
      </c>
      <c r="E9" s="28" t="e">
        <f>#REF!</f>
        <v>#REF!</v>
      </c>
      <c r="F9" s="118" t="s">
        <v>96</v>
      </c>
      <c r="G9" s="118" t="s">
        <v>48</v>
      </c>
      <c r="I9" s="25"/>
      <c r="J9" s="25"/>
      <c r="K9" s="28">
        <v>22566.320000000014</v>
      </c>
      <c r="L9" s="28">
        <v>28121.78</v>
      </c>
      <c r="M9" s="28">
        <v>3230.3200000000061</v>
      </c>
    </row>
    <row r="10" spans="1:13">
      <c r="A10" s="26" t="s">
        <v>104</v>
      </c>
      <c r="B10" s="27" t="s">
        <v>9</v>
      </c>
      <c r="C10" s="28" t="e">
        <f>#REF!+#REF!+#REF!+#REF!+#REF!+#REF!+#REF!+#REF!+#REF!+#REF!</f>
        <v>#REF!</v>
      </c>
      <c r="D10" s="28" t="e">
        <f>#REF!+#REF!+#REF!+#REF!+#REF!+#REF!+#REF!+#REF!+#REF!+#REF!</f>
        <v>#REF!</v>
      </c>
      <c r="E10" s="28" t="e">
        <f>#REF!+#REF!+#REF!+#REF!+#REF!+#REF!+#REF!+#REF!+#REF!+#REF!</f>
        <v>#REF!</v>
      </c>
      <c r="F10" s="118" t="s">
        <v>96</v>
      </c>
      <c r="G10" s="118" t="s">
        <v>10</v>
      </c>
      <c r="I10" s="25"/>
      <c r="J10" s="25"/>
      <c r="K10" s="28">
        <v>734939.3</v>
      </c>
      <c r="L10" s="28">
        <v>458971.52000000008</v>
      </c>
      <c r="M10" s="28">
        <v>459613.15</v>
      </c>
    </row>
    <row r="11" spans="1:13" ht="29.25">
      <c r="A11" s="29" t="s">
        <v>105</v>
      </c>
      <c r="B11" s="30" t="s">
        <v>26</v>
      </c>
      <c r="C11" s="31" t="e">
        <f>SUM(C12:C13)</f>
        <v>#REF!</v>
      </c>
      <c r="D11" s="31" t="e">
        <f>SUM(D12:D13)</f>
        <v>#REF!</v>
      </c>
      <c r="E11" s="31" t="e">
        <f>SUM(E12:E13)</f>
        <v>#REF!</v>
      </c>
      <c r="F11" s="118" t="s">
        <v>7</v>
      </c>
      <c r="G11" s="118" t="s">
        <v>3</v>
      </c>
      <c r="I11" s="25" t="e">
        <f>ROUND(#REF!/1000,0)</f>
        <v>#REF!</v>
      </c>
      <c r="J11" s="25">
        <f>ROUND(F11,1)</f>
        <v>3</v>
      </c>
      <c r="K11" s="31">
        <v>127174.81</v>
      </c>
      <c r="L11" s="31">
        <v>127160.93</v>
      </c>
      <c r="M11" s="31">
        <v>127229.57999999999</v>
      </c>
    </row>
    <row r="12" spans="1:13" ht="30">
      <c r="A12" s="32" t="s">
        <v>106</v>
      </c>
      <c r="B12" s="33" t="s">
        <v>84</v>
      </c>
      <c r="C12" s="34" t="e">
        <f>#REF!</f>
        <v>#REF!</v>
      </c>
      <c r="D12" s="34" t="e">
        <f>#REF!</f>
        <v>#REF!</v>
      </c>
      <c r="E12" s="34" t="e">
        <f>#REF!</f>
        <v>#REF!</v>
      </c>
      <c r="F12" s="118" t="s">
        <v>7</v>
      </c>
      <c r="G12" s="118" t="s">
        <v>43</v>
      </c>
      <c r="I12" s="25"/>
      <c r="J12" s="25"/>
      <c r="K12" s="34">
        <v>126674.81</v>
      </c>
      <c r="L12" s="34">
        <v>126660.93</v>
      </c>
      <c r="M12" s="34">
        <v>126729.57999999999</v>
      </c>
    </row>
    <row r="13" spans="1:13" ht="30">
      <c r="A13" s="26" t="s">
        <v>107</v>
      </c>
      <c r="B13" s="33" t="s">
        <v>27</v>
      </c>
      <c r="C13" s="28" t="e">
        <f>#REF!</f>
        <v>#REF!</v>
      </c>
      <c r="D13" s="28" t="e">
        <f>#REF!</f>
        <v>#REF!</v>
      </c>
      <c r="E13" s="28" t="e">
        <f>#REF!</f>
        <v>#REF!</v>
      </c>
      <c r="F13" s="118" t="s">
        <v>7</v>
      </c>
      <c r="G13" s="118" t="s">
        <v>28</v>
      </c>
      <c r="I13" s="25"/>
      <c r="J13" s="25"/>
      <c r="K13" s="28">
        <v>500</v>
      </c>
      <c r="L13" s="28">
        <v>500</v>
      </c>
      <c r="M13" s="28">
        <v>500</v>
      </c>
    </row>
    <row r="14" spans="1:13">
      <c r="A14" s="22" t="s">
        <v>108</v>
      </c>
      <c r="B14" s="23" t="s">
        <v>40</v>
      </c>
      <c r="C14" s="24" t="e">
        <f>SUM(C15:C18)</f>
        <v>#REF!</v>
      </c>
      <c r="D14" s="24" t="e">
        <f>SUM(D15:D18)</f>
        <v>#REF!</v>
      </c>
      <c r="E14" s="24" t="e">
        <f>SUM(E15:E18)</f>
        <v>#REF!</v>
      </c>
      <c r="F14" s="118" t="s">
        <v>19</v>
      </c>
      <c r="G14" s="118" t="s">
        <v>3</v>
      </c>
      <c r="I14" s="25" t="e">
        <f>ROUND(#REF!/1000,0)</f>
        <v>#REF!</v>
      </c>
      <c r="J14" s="25">
        <f>ROUND(F14,1)</f>
        <v>4</v>
      </c>
      <c r="K14" s="24">
        <v>2060310.25</v>
      </c>
      <c r="L14" s="24">
        <v>576771.80000000016</v>
      </c>
      <c r="M14" s="24">
        <v>576978.67000000004</v>
      </c>
    </row>
    <row r="15" spans="1:13">
      <c r="A15" s="26" t="s">
        <v>109</v>
      </c>
      <c r="B15" s="27" t="s">
        <v>78</v>
      </c>
      <c r="C15" s="28" t="e">
        <f>#REF!</f>
        <v>#REF!</v>
      </c>
      <c r="D15" s="28" t="e">
        <f>#REF!</f>
        <v>#REF!</v>
      </c>
      <c r="E15" s="28" t="e">
        <f>#REF!</f>
        <v>#REF!</v>
      </c>
      <c r="F15" s="118" t="s">
        <v>19</v>
      </c>
      <c r="G15" s="118" t="s">
        <v>46</v>
      </c>
      <c r="I15" s="25"/>
      <c r="J15" s="25"/>
      <c r="K15" s="28">
        <v>3761.44</v>
      </c>
      <c r="L15" s="28">
        <v>3821.9700000000003</v>
      </c>
      <c r="M15" s="28">
        <v>3821.9700000000003</v>
      </c>
    </row>
    <row r="16" spans="1:13">
      <c r="A16" s="26" t="s">
        <v>110</v>
      </c>
      <c r="B16" s="27" t="s">
        <v>79</v>
      </c>
      <c r="C16" s="28" t="e">
        <f>#REF!</f>
        <v>#REF!</v>
      </c>
      <c r="D16" s="28" t="e">
        <f>#REF!</f>
        <v>#REF!</v>
      </c>
      <c r="E16" s="28" t="e">
        <f>#REF!</f>
        <v>#REF!</v>
      </c>
      <c r="F16" s="118" t="s">
        <v>19</v>
      </c>
      <c r="G16" s="118" t="s">
        <v>32</v>
      </c>
      <c r="I16" s="25"/>
      <c r="J16" s="25"/>
      <c r="K16" s="28">
        <v>23104.799999999999</v>
      </c>
      <c r="L16" s="28">
        <v>21140.34</v>
      </c>
      <c r="M16" s="28">
        <v>21145.48</v>
      </c>
    </row>
    <row r="17" spans="1:13">
      <c r="A17" s="26" t="s">
        <v>111</v>
      </c>
      <c r="B17" s="27" t="s">
        <v>73</v>
      </c>
      <c r="C17" s="28" t="e">
        <f>#REF!+#REF!+#REF!+#REF!</f>
        <v>#REF!</v>
      </c>
      <c r="D17" s="28" t="e">
        <f>#REF!+#REF!+#REF!+#REF!</f>
        <v>#REF!</v>
      </c>
      <c r="E17" s="28" t="e">
        <f>#REF!+#REF!+#REF!+#REF!</f>
        <v>#REF!</v>
      </c>
      <c r="F17" s="118" t="s">
        <v>19</v>
      </c>
      <c r="G17" s="118" t="s">
        <v>59</v>
      </c>
      <c r="I17" s="25"/>
      <c r="J17" s="28"/>
      <c r="K17" s="28">
        <v>1903773.2</v>
      </c>
      <c r="L17" s="28">
        <v>535961.69000000006</v>
      </c>
      <c r="M17" s="28">
        <v>536163.42000000004</v>
      </c>
    </row>
    <row r="18" spans="1:13">
      <c r="A18" s="26" t="s">
        <v>112</v>
      </c>
      <c r="B18" s="27" t="s">
        <v>41</v>
      </c>
      <c r="C18" s="28" t="e">
        <f>#REF!+#REF!+#REF!</f>
        <v>#REF!</v>
      </c>
      <c r="D18" s="28" t="e">
        <f>#REF!+#REF!+#REF!</f>
        <v>#REF!</v>
      </c>
      <c r="E18" s="28" t="e">
        <f>#REF!+#REF!+#REF!</f>
        <v>#REF!</v>
      </c>
      <c r="F18" s="118" t="s">
        <v>19</v>
      </c>
      <c r="G18" s="118" t="s">
        <v>12</v>
      </c>
      <c r="I18" s="25"/>
      <c r="J18" s="25"/>
      <c r="K18" s="28">
        <v>129670.81</v>
      </c>
      <c r="L18" s="28">
        <v>15847.8</v>
      </c>
      <c r="M18" s="28">
        <v>15847.8</v>
      </c>
    </row>
    <row r="19" spans="1:13">
      <c r="A19" s="29" t="s">
        <v>113</v>
      </c>
      <c r="B19" s="30" t="s">
        <v>29</v>
      </c>
      <c r="C19" s="31" t="e">
        <f>SUM(C20:C23)</f>
        <v>#REF!</v>
      </c>
      <c r="D19" s="31" t="e">
        <f>SUM(D20:D23)</f>
        <v>#REF!</v>
      </c>
      <c r="E19" s="31" t="e">
        <f>SUM(E20:E23)</f>
        <v>#REF!</v>
      </c>
      <c r="F19" s="118" t="s">
        <v>21</v>
      </c>
      <c r="G19" s="118" t="s">
        <v>3</v>
      </c>
      <c r="I19" s="25" t="e">
        <f>ROUND(#REF!/1000,0)</f>
        <v>#REF!</v>
      </c>
      <c r="J19" s="25">
        <f>ROUND(F19,1)</f>
        <v>5</v>
      </c>
      <c r="K19" s="31">
        <v>884413.58000000019</v>
      </c>
      <c r="L19" s="31">
        <v>457725.17000000004</v>
      </c>
      <c r="M19" s="31">
        <v>453898.45000000007</v>
      </c>
    </row>
    <row r="20" spans="1:13">
      <c r="A20" s="26" t="s">
        <v>114</v>
      </c>
      <c r="B20" s="27" t="s">
        <v>30</v>
      </c>
      <c r="C20" s="28" t="e">
        <f>#REF!+#REF!+#REF!</f>
        <v>#REF!</v>
      </c>
      <c r="D20" s="28" t="e">
        <f>#REF!+#REF!+#REF!</f>
        <v>#REF!</v>
      </c>
      <c r="E20" s="28" t="e">
        <f>#REF!+#REF!+#REF!</f>
        <v>#REF!</v>
      </c>
      <c r="F20" s="118" t="s">
        <v>21</v>
      </c>
      <c r="G20" s="118" t="s">
        <v>5</v>
      </c>
      <c r="I20" s="25"/>
      <c r="J20" s="25"/>
      <c r="K20" s="28">
        <v>24841.1</v>
      </c>
      <c r="L20" s="28">
        <v>6598.1400000000012</v>
      </c>
      <c r="M20" s="28">
        <v>6598.1400000000012</v>
      </c>
    </row>
    <row r="21" spans="1:13">
      <c r="A21" s="26" t="s">
        <v>115</v>
      </c>
      <c r="B21" s="27" t="s">
        <v>80</v>
      </c>
      <c r="C21" s="28" t="e">
        <f>#REF!</f>
        <v>#REF!</v>
      </c>
      <c r="D21" s="28" t="e">
        <f>#REF!</f>
        <v>#REF!</v>
      </c>
      <c r="E21" s="28" t="e">
        <f>#REF!</f>
        <v>#REF!</v>
      </c>
      <c r="F21" s="118" t="s">
        <v>21</v>
      </c>
      <c r="G21" s="118" t="s">
        <v>15</v>
      </c>
      <c r="I21" s="25"/>
      <c r="J21" s="25"/>
      <c r="K21" s="28">
        <v>115.03999999999999</v>
      </c>
      <c r="L21" s="28">
        <v>81.86</v>
      </c>
      <c r="M21" s="28">
        <v>81.86</v>
      </c>
    </row>
    <row r="22" spans="1:13">
      <c r="A22" s="26" t="s">
        <v>116</v>
      </c>
      <c r="B22" s="27" t="s">
        <v>74</v>
      </c>
      <c r="C22" s="28" t="e">
        <f>#REF!+#REF!+#REF!+#REF!</f>
        <v>#REF!</v>
      </c>
      <c r="D22" s="28" t="e">
        <f>#REF!+#REF!+#REF!+#REF!</f>
        <v>#REF!</v>
      </c>
      <c r="E22" s="28" t="e">
        <f>#REF!+#REF!+#REF!+#REF!</f>
        <v>#REF!</v>
      </c>
      <c r="F22" s="118" t="s">
        <v>21</v>
      </c>
      <c r="G22" s="118" t="s">
        <v>7</v>
      </c>
      <c r="I22" s="25"/>
      <c r="J22" s="25"/>
      <c r="K22" s="28">
        <v>795342.51000000013</v>
      </c>
      <c r="L22" s="28">
        <v>385769.41000000003</v>
      </c>
      <c r="M22" s="28">
        <v>381897.81000000006</v>
      </c>
    </row>
    <row r="23" spans="1:13">
      <c r="A23" s="26" t="s">
        <v>117</v>
      </c>
      <c r="B23" s="27" t="s">
        <v>82</v>
      </c>
      <c r="C23" s="28" t="e">
        <f>#REF!</f>
        <v>#REF!</v>
      </c>
      <c r="D23" s="28" t="e">
        <f>#REF!</f>
        <v>#REF!</v>
      </c>
      <c r="E23" s="28" t="e">
        <f>#REF!</f>
        <v>#REF!</v>
      </c>
      <c r="F23" s="118" t="s">
        <v>21</v>
      </c>
      <c r="G23" s="118" t="s">
        <v>21</v>
      </c>
      <c r="I23" s="25"/>
      <c r="J23" s="25"/>
      <c r="K23" s="28">
        <v>64114.93</v>
      </c>
      <c r="L23" s="28">
        <v>65275.76</v>
      </c>
      <c r="M23" s="28">
        <v>65320.639999999999</v>
      </c>
    </row>
    <row r="24" spans="1:13">
      <c r="A24" s="29" t="s">
        <v>118</v>
      </c>
      <c r="B24" s="30" t="s">
        <v>31</v>
      </c>
      <c r="C24" s="31" t="e">
        <f>SUM(C25:C30)</f>
        <v>#REF!</v>
      </c>
      <c r="D24" s="31" t="e">
        <f>SUM(D25:D30)</f>
        <v>#REF!</v>
      </c>
      <c r="E24" s="31" t="e">
        <f>SUM(E25:E30)</f>
        <v>#REF!</v>
      </c>
      <c r="F24" s="118" t="s">
        <v>32</v>
      </c>
      <c r="G24" s="118" t="s">
        <v>3</v>
      </c>
      <c r="I24" s="25" t="e">
        <f>ROUND(#REF!/1000,0)</f>
        <v>#REF!</v>
      </c>
      <c r="J24" s="25">
        <f>ROUND(F24,1)</f>
        <v>7</v>
      </c>
      <c r="K24" s="31">
        <v>9819755.0999999978</v>
      </c>
      <c r="L24" s="31">
        <v>8873208.5199999996</v>
      </c>
      <c r="M24" s="31">
        <v>6776930.1899999995</v>
      </c>
    </row>
    <row r="25" spans="1:13">
      <c r="A25" s="26" t="s">
        <v>119</v>
      </c>
      <c r="B25" s="27" t="s">
        <v>52</v>
      </c>
      <c r="C25" s="28" t="e">
        <f>#REF!</f>
        <v>#REF!</v>
      </c>
      <c r="D25" s="28" t="e">
        <f>#REF!</f>
        <v>#REF!</v>
      </c>
      <c r="E25" s="28" t="e">
        <f>#REF!</f>
        <v>#REF!</v>
      </c>
      <c r="F25" s="118" t="s">
        <v>32</v>
      </c>
      <c r="G25" s="118" t="s">
        <v>5</v>
      </c>
      <c r="I25" s="25"/>
      <c r="J25" s="25"/>
      <c r="K25" s="28">
        <v>2866477.25</v>
      </c>
      <c r="L25" s="28">
        <v>2577595.16</v>
      </c>
      <c r="M25" s="28">
        <v>2574981.2200000002</v>
      </c>
    </row>
    <row r="26" spans="1:13">
      <c r="A26" s="26" t="s">
        <v>120</v>
      </c>
      <c r="B26" s="27" t="s">
        <v>55</v>
      </c>
      <c r="C26" s="28" t="e">
        <f>#REF!+#REF!</f>
        <v>#REF!</v>
      </c>
      <c r="D26" s="28" t="e">
        <f>#REF!+#REF!</f>
        <v>#REF!</v>
      </c>
      <c r="E26" s="28" t="e">
        <f>#REF!+#REF!</f>
        <v>#REF!</v>
      </c>
      <c r="F26" s="118" t="s">
        <v>32</v>
      </c>
      <c r="G26" s="118" t="s">
        <v>15</v>
      </c>
      <c r="I26" s="25"/>
      <c r="J26" s="25"/>
      <c r="K26" s="28">
        <v>6330234.7399999984</v>
      </c>
      <c r="L26" s="28">
        <v>5681049.3300000001</v>
      </c>
      <c r="M26" s="28">
        <v>3586255.3699999996</v>
      </c>
    </row>
    <row r="27" spans="1:13">
      <c r="A27" s="26" t="s">
        <v>121</v>
      </c>
      <c r="B27" s="27" t="s">
        <v>56</v>
      </c>
      <c r="C27" s="28" t="e">
        <f>#REF!+#REF!+#REF!</f>
        <v>#REF!</v>
      </c>
      <c r="D27" s="28" t="e">
        <f>#REF!+#REF!+#REF!</f>
        <v>#REF!</v>
      </c>
      <c r="E27" s="28" t="e">
        <f>#REF!+#REF!+#REF!</f>
        <v>#REF!</v>
      </c>
      <c r="F27" s="118" t="s">
        <v>32</v>
      </c>
      <c r="G27" s="118" t="s">
        <v>7</v>
      </c>
      <c r="I27" s="25"/>
      <c r="J27" s="25"/>
      <c r="K27" s="28">
        <v>498111.95</v>
      </c>
      <c r="L27" s="28">
        <v>492849.74000000005</v>
      </c>
      <c r="M27" s="28">
        <v>493544.35000000003</v>
      </c>
    </row>
    <row r="28" spans="1:13" ht="30">
      <c r="A28" s="26" t="s">
        <v>122</v>
      </c>
      <c r="B28" s="27" t="s">
        <v>33</v>
      </c>
      <c r="C28" s="28" t="e">
        <f>#REF!</f>
        <v>#REF!</v>
      </c>
      <c r="D28" s="28" t="e">
        <f>#REF!</f>
        <v>#REF!</v>
      </c>
      <c r="E28" s="28" t="e">
        <f>#REF!</f>
        <v>#REF!</v>
      </c>
      <c r="F28" s="118" t="s">
        <v>32</v>
      </c>
      <c r="G28" s="118" t="s">
        <v>21</v>
      </c>
      <c r="I28" s="25"/>
      <c r="J28" s="25"/>
      <c r="K28" s="28">
        <v>160</v>
      </c>
      <c r="L28" s="28">
        <v>160</v>
      </c>
      <c r="M28" s="28">
        <v>160</v>
      </c>
    </row>
    <row r="29" spans="1:13">
      <c r="A29" s="26" t="s">
        <v>123</v>
      </c>
      <c r="B29" s="27" t="s">
        <v>124</v>
      </c>
      <c r="C29" s="28" t="e">
        <f>#REF!</f>
        <v>#REF!</v>
      </c>
      <c r="D29" s="28" t="e">
        <f>#REF!</f>
        <v>#REF!</v>
      </c>
      <c r="E29" s="28" t="e">
        <f>#REF!</f>
        <v>#REF!</v>
      </c>
      <c r="F29" s="118" t="s">
        <v>32</v>
      </c>
      <c r="G29" s="118" t="s">
        <v>32</v>
      </c>
      <c r="I29" s="25"/>
      <c r="J29" s="25"/>
      <c r="K29" s="28">
        <v>16373.939999999999</v>
      </c>
      <c r="L29" s="28">
        <v>16531.78</v>
      </c>
      <c r="M29" s="28">
        <v>16533.52</v>
      </c>
    </row>
    <row r="30" spans="1:13">
      <c r="A30" s="26" t="s">
        <v>125</v>
      </c>
      <c r="B30" s="27" t="s">
        <v>58</v>
      </c>
      <c r="C30" s="28" t="e">
        <f>#REF!</f>
        <v>#REF!</v>
      </c>
      <c r="D30" s="28" t="e">
        <f>#REF!</f>
        <v>#REF!</v>
      </c>
      <c r="E30" s="28" t="e">
        <f>#REF!</f>
        <v>#REF!</v>
      </c>
      <c r="F30" s="118" t="s">
        <v>32</v>
      </c>
      <c r="G30" s="118" t="s">
        <v>59</v>
      </c>
      <c r="I30" s="25"/>
      <c r="J30" s="25"/>
      <c r="K30" s="28">
        <v>108397.22</v>
      </c>
      <c r="L30" s="28">
        <v>105022.51000000001</v>
      </c>
      <c r="M30" s="28">
        <v>105455.73000000001</v>
      </c>
    </row>
    <row r="31" spans="1:13">
      <c r="A31" s="29" t="s">
        <v>126</v>
      </c>
      <c r="B31" s="30" t="s">
        <v>34</v>
      </c>
      <c r="C31" s="31" t="e">
        <f>SUM(C32:C33)</f>
        <v>#REF!</v>
      </c>
      <c r="D31" s="31" t="e">
        <f>SUM(D32:D33)</f>
        <v>#REF!</v>
      </c>
      <c r="E31" s="31" t="e">
        <f>SUM(E32:E33)</f>
        <v>#REF!</v>
      </c>
      <c r="F31" s="118" t="s">
        <v>35</v>
      </c>
      <c r="G31" s="118" t="s">
        <v>3</v>
      </c>
      <c r="I31" s="25" t="e">
        <f>ROUND(#REF!/1000,0)</f>
        <v>#REF!</v>
      </c>
      <c r="J31" s="25">
        <f>ROUND(F31,1)</f>
        <v>8</v>
      </c>
      <c r="K31" s="31">
        <v>463666.66999999993</v>
      </c>
      <c r="L31" s="31">
        <v>437523.68000000005</v>
      </c>
      <c r="M31" s="31">
        <v>438405.64</v>
      </c>
    </row>
    <row r="32" spans="1:13">
      <c r="A32" s="26" t="s">
        <v>127</v>
      </c>
      <c r="B32" s="27" t="s">
        <v>36</v>
      </c>
      <c r="C32" s="28" t="e">
        <f>#REF!+#REF!+#REF!+#REF!+#REF!+#REF!+#REF!+#REF!+#REF!</f>
        <v>#REF!</v>
      </c>
      <c r="D32" s="28" t="e">
        <f>#REF!+#REF!+#REF!+#REF!+#REF!+#REF!+#REF!+#REF!+#REF!</f>
        <v>#REF!</v>
      </c>
      <c r="E32" s="28" t="e">
        <f>#REF!+#REF!+#REF!+#REF!+#REF!+#REF!+#REF!+#REF!+#REF!</f>
        <v>#REF!</v>
      </c>
      <c r="F32" s="118" t="s">
        <v>35</v>
      </c>
      <c r="G32" s="118" t="s">
        <v>5</v>
      </c>
      <c r="I32" s="25"/>
      <c r="J32" s="25"/>
      <c r="K32" s="28">
        <v>443676.28999999992</v>
      </c>
      <c r="L32" s="28">
        <v>417177.98000000004</v>
      </c>
      <c r="M32" s="28">
        <v>418047.78</v>
      </c>
    </row>
    <row r="33" spans="1:13">
      <c r="A33" s="26" t="s">
        <v>128</v>
      </c>
      <c r="B33" s="27" t="s">
        <v>129</v>
      </c>
      <c r="C33" s="28" t="e">
        <f>#REF!</f>
        <v>#REF!</v>
      </c>
      <c r="D33" s="28" t="e">
        <f>#REF!</f>
        <v>#REF!</v>
      </c>
      <c r="E33" s="28" t="e">
        <f>#REF!</f>
        <v>#REF!</v>
      </c>
      <c r="F33" s="118" t="s">
        <v>35</v>
      </c>
      <c r="G33" s="118" t="s">
        <v>19</v>
      </c>
      <c r="I33" s="25"/>
      <c r="J33" s="25"/>
      <c r="K33" s="28">
        <v>19990.379999999997</v>
      </c>
      <c r="L33" s="28">
        <v>20345.699999999997</v>
      </c>
      <c r="M33" s="28">
        <v>20357.859999999997</v>
      </c>
    </row>
    <row r="34" spans="1:13">
      <c r="A34" s="29" t="s">
        <v>130</v>
      </c>
      <c r="B34" s="30" t="s">
        <v>42</v>
      </c>
      <c r="C34" s="31" t="e">
        <f>SUM(C35:C37)</f>
        <v>#REF!</v>
      </c>
      <c r="D34" s="31" t="e">
        <f>SUM(D35:D37)</f>
        <v>#REF!</v>
      </c>
      <c r="E34" s="31" t="e">
        <f>SUM(E35:E37)</f>
        <v>#REF!</v>
      </c>
      <c r="F34" s="118" t="s">
        <v>43</v>
      </c>
      <c r="G34" s="118" t="s">
        <v>3</v>
      </c>
      <c r="I34" s="25" t="e">
        <f>ROUND(#REF!/1000,0)-1</f>
        <v>#REF!</v>
      </c>
      <c r="J34" s="25">
        <f>ROUND(F34,1)</f>
        <v>10</v>
      </c>
      <c r="K34" s="31">
        <v>3094934.04</v>
      </c>
      <c r="L34" s="31">
        <v>2475266.9500000002</v>
      </c>
      <c r="M34" s="31">
        <v>2422864.8900000006</v>
      </c>
    </row>
    <row r="35" spans="1:13">
      <c r="A35" s="26" t="s">
        <v>131</v>
      </c>
      <c r="B35" s="27" t="s">
        <v>51</v>
      </c>
      <c r="C35" s="28" t="e">
        <f>#REF!+#REF!+#REF!</f>
        <v>#REF!</v>
      </c>
      <c r="D35" s="28" t="e">
        <f>#REF!+#REF!+#REF!</f>
        <v>#REF!</v>
      </c>
      <c r="E35" s="28" t="e">
        <f>#REF!+#REF!+#REF!</f>
        <v>#REF!</v>
      </c>
      <c r="F35" s="118" t="s">
        <v>43</v>
      </c>
      <c r="G35" s="118" t="s">
        <v>7</v>
      </c>
      <c r="I35" s="25"/>
      <c r="J35" s="25"/>
      <c r="K35" s="28">
        <v>1797129.83</v>
      </c>
      <c r="L35" s="28">
        <v>1764258.21</v>
      </c>
      <c r="M35" s="28">
        <v>1774644.9900000002</v>
      </c>
    </row>
    <row r="36" spans="1:13">
      <c r="A36" s="26" t="s">
        <v>132</v>
      </c>
      <c r="B36" s="27" t="s">
        <v>44</v>
      </c>
      <c r="C36" s="28" t="e">
        <f>#REF!+#REF!+#REF!</f>
        <v>#REF!</v>
      </c>
      <c r="D36" s="28" t="e">
        <f>#REF!+#REF!+#REF!</f>
        <v>#REF!</v>
      </c>
      <c r="E36" s="28" t="e">
        <f>#REF!+#REF!+#REF!</f>
        <v>#REF!</v>
      </c>
      <c r="F36" s="118" t="s">
        <v>43</v>
      </c>
      <c r="G36" s="118" t="s">
        <v>19</v>
      </c>
      <c r="I36" s="25"/>
      <c r="J36" s="25"/>
      <c r="K36" s="28">
        <v>1194769</v>
      </c>
      <c r="L36" s="28">
        <v>612046.53</v>
      </c>
      <c r="M36" s="28">
        <v>549260.91</v>
      </c>
    </row>
    <row r="37" spans="1:13">
      <c r="A37" s="26" t="s">
        <v>133</v>
      </c>
      <c r="B37" s="27" t="s">
        <v>61</v>
      </c>
      <c r="C37" s="28" t="e">
        <f>#REF!+#REF!</f>
        <v>#REF!</v>
      </c>
      <c r="D37" s="28" t="e">
        <f>#REF!+#REF!</f>
        <v>#REF!</v>
      </c>
      <c r="E37" s="28" t="e">
        <f>#REF!+#REF!</f>
        <v>#REF!</v>
      </c>
      <c r="F37" s="118" t="s">
        <v>43</v>
      </c>
      <c r="G37" s="118" t="s">
        <v>46</v>
      </c>
      <c r="I37" s="25"/>
      <c r="J37" s="25"/>
      <c r="K37" s="28">
        <v>103035.20999999999</v>
      </c>
      <c r="L37" s="28">
        <v>98962.209999999992</v>
      </c>
      <c r="M37" s="28">
        <v>98958.989999999991</v>
      </c>
    </row>
    <row r="38" spans="1:13">
      <c r="A38" s="29" t="s">
        <v>48</v>
      </c>
      <c r="B38" s="30" t="s">
        <v>66</v>
      </c>
      <c r="C38" s="31" t="e">
        <f>SUM(C39:C42)</f>
        <v>#REF!</v>
      </c>
      <c r="D38" s="31" t="e">
        <f>SUM(D39:D42)</f>
        <v>#REF!</v>
      </c>
      <c r="E38" s="31" t="e">
        <f>SUM(E39:E42)</f>
        <v>#REF!</v>
      </c>
      <c r="F38" s="118" t="s">
        <v>48</v>
      </c>
      <c r="G38" s="118" t="s">
        <v>3</v>
      </c>
      <c r="I38" s="25" t="e">
        <f>ROUND(#REF!/1000,0)</f>
        <v>#REF!</v>
      </c>
      <c r="J38" s="25">
        <f>ROUND(F38,1)</f>
        <v>11</v>
      </c>
      <c r="K38" s="31">
        <v>278406.76999999996</v>
      </c>
      <c r="L38" s="31">
        <v>232671.12000000002</v>
      </c>
      <c r="M38" s="31">
        <v>232828.42</v>
      </c>
    </row>
    <row r="39" spans="1:13">
      <c r="A39" s="26" t="s">
        <v>134</v>
      </c>
      <c r="B39" s="27" t="s">
        <v>67</v>
      </c>
      <c r="C39" s="28" t="e">
        <f>#REF!</f>
        <v>#REF!</v>
      </c>
      <c r="D39" s="28" t="e">
        <f>#REF!</f>
        <v>#REF!</v>
      </c>
      <c r="E39" s="28" t="e">
        <f>#REF!</f>
        <v>#REF!</v>
      </c>
      <c r="F39" s="118" t="s">
        <v>48</v>
      </c>
      <c r="G39" s="118" t="s">
        <v>5</v>
      </c>
      <c r="I39" s="25"/>
      <c r="J39" s="25"/>
      <c r="K39" s="28">
        <v>4730.09</v>
      </c>
      <c r="L39" s="28">
        <v>4812.79</v>
      </c>
      <c r="M39" s="28">
        <v>4814.79</v>
      </c>
    </row>
    <row r="40" spans="1:13">
      <c r="A40" s="26" t="s">
        <v>135</v>
      </c>
      <c r="B40" s="27" t="s">
        <v>68</v>
      </c>
      <c r="C40" s="28" t="e">
        <f>#REF!</f>
        <v>#REF!</v>
      </c>
      <c r="D40" s="28" t="e">
        <f>#REF!</f>
        <v>#REF!</v>
      </c>
      <c r="E40" s="28" t="e">
        <f>#REF!</f>
        <v>#REF!</v>
      </c>
      <c r="F40" s="118" t="s">
        <v>48</v>
      </c>
      <c r="G40" s="118" t="s">
        <v>15</v>
      </c>
      <c r="I40" s="25"/>
      <c r="J40" s="25"/>
      <c r="K40" s="28">
        <v>201690.41999999998</v>
      </c>
      <c r="L40" s="28">
        <v>203701.84000000003</v>
      </c>
      <c r="M40" s="28">
        <v>203857.14</v>
      </c>
    </row>
    <row r="41" spans="1:13">
      <c r="A41" s="26" t="s">
        <v>136</v>
      </c>
      <c r="B41" s="27" t="s">
        <v>69</v>
      </c>
      <c r="C41" s="28" t="e">
        <f>#REF!</f>
        <v>#REF!</v>
      </c>
      <c r="D41" s="28" t="e">
        <f>#REF!</f>
        <v>#REF!</v>
      </c>
      <c r="E41" s="28" t="e">
        <f>#REF!</f>
        <v>#REF!</v>
      </c>
      <c r="F41" s="118" t="s">
        <v>48</v>
      </c>
      <c r="G41" s="118" t="s">
        <v>7</v>
      </c>
      <c r="I41" s="25"/>
      <c r="J41" s="25"/>
      <c r="K41" s="28">
        <v>49728.4</v>
      </c>
      <c r="L41" s="28">
        <v>1500</v>
      </c>
      <c r="M41" s="28">
        <v>1500</v>
      </c>
    </row>
    <row r="42" spans="1:13">
      <c r="A42" s="26" t="s">
        <v>137</v>
      </c>
      <c r="B42" s="27" t="s">
        <v>70</v>
      </c>
      <c r="C42" s="28" t="e">
        <f>#REF!</f>
        <v>#REF!</v>
      </c>
      <c r="D42" s="28" t="e">
        <f>#REF!</f>
        <v>#REF!</v>
      </c>
      <c r="E42" s="28" t="e">
        <f>#REF!</f>
        <v>#REF!</v>
      </c>
      <c r="F42" s="118" t="s">
        <v>48</v>
      </c>
      <c r="G42" s="118" t="s">
        <v>21</v>
      </c>
      <c r="I42" s="25"/>
      <c r="J42" s="25"/>
      <c r="K42" s="28">
        <v>22257.86</v>
      </c>
      <c r="L42" s="28">
        <v>22656.49</v>
      </c>
      <c r="M42" s="28">
        <v>22656.49</v>
      </c>
    </row>
    <row r="43" spans="1:13">
      <c r="A43" s="29" t="s">
        <v>12</v>
      </c>
      <c r="B43" s="30" t="s">
        <v>11</v>
      </c>
      <c r="C43" s="31" t="e">
        <f>SUM(C44:C45)</f>
        <v>#REF!</v>
      </c>
      <c r="D43" s="31" t="e">
        <f>SUM(D44:D45)</f>
        <v>#REF!</v>
      </c>
      <c r="E43" s="31" t="e">
        <f>SUM(E44:E45)</f>
        <v>#REF!</v>
      </c>
      <c r="F43" s="118" t="s">
        <v>12</v>
      </c>
      <c r="G43" s="118" t="s">
        <v>3</v>
      </c>
      <c r="I43" s="25" t="e">
        <f>ROUND(#REF!/1000,0)</f>
        <v>#REF!</v>
      </c>
      <c r="J43" s="25">
        <f>ROUND(F43,1)</f>
        <v>12</v>
      </c>
      <c r="K43" s="31">
        <v>23198</v>
      </c>
      <c r="L43" s="31">
        <v>21698</v>
      </c>
      <c r="M43" s="31">
        <v>21698</v>
      </c>
    </row>
    <row r="44" spans="1:13">
      <c r="A44" s="26" t="s">
        <v>138</v>
      </c>
      <c r="B44" s="27" t="s">
        <v>13</v>
      </c>
      <c r="C44" s="28" t="e">
        <f>#REF!+#REF!</f>
        <v>#REF!</v>
      </c>
      <c r="D44" s="28" t="e">
        <f>#REF!+#REF!</f>
        <v>#REF!</v>
      </c>
      <c r="E44" s="28" t="e">
        <f>#REF!+#REF!</f>
        <v>#REF!</v>
      </c>
      <c r="F44" s="118" t="s">
        <v>12</v>
      </c>
      <c r="G44" s="118" t="s">
        <v>5</v>
      </c>
      <c r="I44" s="25"/>
      <c r="J44" s="25"/>
      <c r="K44" s="28">
        <v>6078.5</v>
      </c>
      <c r="L44" s="28">
        <v>5078.5</v>
      </c>
      <c r="M44" s="28">
        <v>5078.5</v>
      </c>
    </row>
    <row r="45" spans="1:13">
      <c r="A45" s="26" t="s">
        <v>139</v>
      </c>
      <c r="B45" s="27" t="s">
        <v>14</v>
      </c>
      <c r="C45" s="28" t="e">
        <f>#REF!+#REF!</f>
        <v>#REF!</v>
      </c>
      <c r="D45" s="28" t="e">
        <f>#REF!+#REF!</f>
        <v>#REF!</v>
      </c>
      <c r="E45" s="28" t="e">
        <f>#REF!+#REF!</f>
        <v>#REF!</v>
      </c>
      <c r="F45" s="118" t="s">
        <v>12</v>
      </c>
      <c r="G45" s="118" t="s">
        <v>15</v>
      </c>
      <c r="I45" s="25"/>
      <c r="J45" s="25"/>
      <c r="K45" s="28">
        <v>17119.5</v>
      </c>
      <c r="L45" s="28">
        <v>16619.5</v>
      </c>
      <c r="M45" s="28">
        <v>16619.5</v>
      </c>
    </row>
    <row r="46" spans="1:13">
      <c r="A46" s="29" t="s">
        <v>10</v>
      </c>
      <c r="B46" s="30" t="s">
        <v>201</v>
      </c>
      <c r="C46" s="31" t="e">
        <f>SUM(C47:C47)</f>
        <v>#REF!</v>
      </c>
      <c r="D46" s="31" t="e">
        <f>SUM(D47:D47)</f>
        <v>#REF!</v>
      </c>
      <c r="E46" s="31" t="e">
        <f>SUM(E47:E47)</f>
        <v>#REF!</v>
      </c>
      <c r="F46" s="118" t="s">
        <v>10</v>
      </c>
      <c r="G46" s="118" t="s">
        <v>3</v>
      </c>
      <c r="I46" s="25" t="e">
        <f>ROUND(#REF!/1000,0)</f>
        <v>#REF!</v>
      </c>
      <c r="J46" s="25">
        <f>ROUND(F46,1)</f>
        <v>13</v>
      </c>
      <c r="K46" s="31">
        <v>154800</v>
      </c>
      <c r="L46" s="31">
        <v>254800</v>
      </c>
      <c r="M46" s="31">
        <v>254800</v>
      </c>
    </row>
    <row r="47" spans="1:13">
      <c r="A47" s="26" t="s">
        <v>140</v>
      </c>
      <c r="B47" s="27" t="s">
        <v>200</v>
      </c>
      <c r="C47" s="28" t="e">
        <f>#REF!</f>
        <v>#REF!</v>
      </c>
      <c r="D47" s="28" t="e">
        <f>#REF!</f>
        <v>#REF!</v>
      </c>
      <c r="E47" s="28" t="e">
        <f>#REF!</f>
        <v>#REF!</v>
      </c>
      <c r="F47" s="118" t="s">
        <v>10</v>
      </c>
      <c r="G47" s="118" t="s">
        <v>5</v>
      </c>
      <c r="I47" s="25"/>
      <c r="J47" s="25"/>
      <c r="K47" s="28">
        <v>154800</v>
      </c>
      <c r="L47" s="28">
        <v>254800</v>
      </c>
      <c r="M47" s="28">
        <v>254800</v>
      </c>
    </row>
    <row r="48" spans="1:13" s="115" customFormat="1">
      <c r="A48" s="116"/>
      <c r="B48" s="27"/>
      <c r="C48" s="117"/>
      <c r="D48" s="117"/>
      <c r="E48" s="117"/>
      <c r="I48" s="25"/>
      <c r="J48" s="25"/>
      <c r="K48" s="117"/>
      <c r="L48" s="117"/>
      <c r="M48" s="117"/>
    </row>
    <row r="49" spans="1:13">
      <c r="A49" s="35"/>
      <c r="B49" s="36" t="s">
        <v>87</v>
      </c>
      <c r="C49" s="31" t="e">
        <f>#REF!</f>
        <v>#REF!</v>
      </c>
      <c r="D49" s="31" t="e">
        <f>#REF!</f>
        <v>#REF!</v>
      </c>
      <c r="E49" s="31" t="e">
        <f>#REF!</f>
        <v>#REF!</v>
      </c>
      <c r="I49" s="25" t="e">
        <f>ROUND(#REF!/1000,0)</f>
        <v>#REF!</v>
      </c>
      <c r="J49" s="25">
        <f>ROUND(F49,1)</f>
        <v>0</v>
      </c>
      <c r="K49" s="31">
        <v>0</v>
      </c>
      <c r="L49" s="31">
        <v>165329.15999999997</v>
      </c>
      <c r="M49" s="31">
        <v>315850.68</v>
      </c>
    </row>
    <row r="50" spans="1:13">
      <c r="A50" s="37"/>
      <c r="B50" s="38" t="s">
        <v>92</v>
      </c>
      <c r="C50" s="31" t="e">
        <f>C2+C11+C14+C19+C24+C31+C34+C46+C38+C43+C49</f>
        <v>#REF!</v>
      </c>
      <c r="D50" s="31" t="e">
        <f>D2+D11+D14+D19+D24+D31+D34+D46+D38+D43+D49</f>
        <v>#REF!</v>
      </c>
      <c r="E50" s="31" t="e">
        <f>E2+E11+E14+E19+E24+E31+E34+E46+E38+E43+E49</f>
        <v>#REF!</v>
      </c>
      <c r="I50" s="25"/>
      <c r="J50" s="25"/>
      <c r="K50" s="31">
        <v>18088906.219999999</v>
      </c>
      <c r="L50" s="31">
        <v>14540318.01</v>
      </c>
      <c r="M50" s="31">
        <v>12515539.1</v>
      </c>
    </row>
    <row r="51" spans="1:13">
      <c r="A51" s="148"/>
      <c r="B51" s="148"/>
      <c r="C51" s="39" t="e">
        <f>#REF!</f>
        <v>#REF!</v>
      </c>
      <c r="D51" s="39" t="e">
        <f>#REF!</f>
        <v>#REF!</v>
      </c>
      <c r="E51" s="39" t="e">
        <f>#REF!</f>
        <v>#REF!</v>
      </c>
      <c r="K51" s="39">
        <v>14540318.009999998</v>
      </c>
      <c r="L51" s="39">
        <v>12515539.1</v>
      </c>
      <c r="M51" s="39">
        <v>0</v>
      </c>
    </row>
    <row r="52" spans="1:13">
      <c r="A52" s="147" t="s">
        <v>91</v>
      </c>
      <c r="B52" s="147"/>
      <c r="C52" s="39" t="e">
        <f>#REF!</f>
        <v>#REF!</v>
      </c>
      <c r="D52" s="39" t="e">
        <f>#REF!</f>
        <v>#REF!</v>
      </c>
      <c r="E52" s="39" t="e">
        <f>#REF!</f>
        <v>#REF!</v>
      </c>
      <c r="K52" s="39">
        <v>18088906.219999995</v>
      </c>
      <c r="L52" s="39">
        <v>14540318.009959999</v>
      </c>
      <c r="M52" s="39">
        <v>12515539.099959997</v>
      </c>
    </row>
    <row r="53" spans="1:13">
      <c r="A53" s="147"/>
      <c r="B53" s="147"/>
    </row>
    <row r="54" spans="1:13">
      <c r="A54" s="147" t="s">
        <v>90</v>
      </c>
      <c r="B54" s="147"/>
      <c r="C54" s="39" t="e">
        <f>C50-C52</f>
        <v>#REF!</v>
      </c>
      <c r="D54" s="39" t="e">
        <f>D50-D52</f>
        <v>#REF!</v>
      </c>
      <c r="E54" s="39" t="e">
        <f>E50-E52</f>
        <v>#REF!</v>
      </c>
      <c r="K54" s="39">
        <v>0</v>
      </c>
      <c r="L54" s="39">
        <v>4.0000304579734802E-5</v>
      </c>
      <c r="M54" s="39">
        <v>4.0002167224884033E-5</v>
      </c>
    </row>
    <row r="55" spans="1:13">
      <c r="A55" s="148"/>
      <c r="B55" s="148"/>
    </row>
    <row r="56" spans="1:13">
      <c r="A56" s="17"/>
    </row>
    <row r="57" spans="1:13">
      <c r="A57" s="17"/>
    </row>
    <row r="58" spans="1:13">
      <c r="A58" s="147" t="s">
        <v>141</v>
      </c>
      <c r="B58" s="147"/>
    </row>
    <row r="59" spans="1:13">
      <c r="A59" s="148"/>
      <c r="B59" s="148"/>
    </row>
    <row r="61" spans="1:13">
      <c r="B61" s="40" t="s">
        <v>142</v>
      </c>
    </row>
    <row r="63" spans="1:13">
      <c r="B63" s="40" t="s">
        <v>143</v>
      </c>
    </row>
    <row r="67" spans="6:6">
      <c r="F67" s="17" t="e">
        <f>#REF!*100/13588188.98</f>
        <v>#REF!</v>
      </c>
    </row>
  </sheetData>
  <autoFilter ref="C1:D64"/>
  <mergeCells count="7">
    <mergeCell ref="A58:B58"/>
    <mergeCell ref="A59:B59"/>
    <mergeCell ref="A51:B51"/>
    <mergeCell ref="A52:B52"/>
    <mergeCell ref="A53:B53"/>
    <mergeCell ref="A54:B54"/>
    <mergeCell ref="A55:B55"/>
  </mergeCells>
  <pageMargins left="0.86614173228346458" right="0.31496062992125984" top="0.19685039370078741" bottom="0.19685039370078741" header="0.15748031496062992" footer="0.19685039370078741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tabColor rgb="FFFFCCFF"/>
    <pageSetUpPr fitToPage="1"/>
  </sheetPr>
  <dimension ref="A1:S53"/>
  <sheetViews>
    <sheetView zoomScale="78" workbookViewId="0">
      <pane xSplit="2" ySplit="8" topLeftCell="C9" activePane="bottomRight" state="frozen"/>
      <selection activeCell="C9" sqref="C9:E28"/>
      <selection pane="topRight"/>
      <selection pane="bottomLeft"/>
      <selection pane="bottomRight" activeCell="C9" sqref="C9"/>
    </sheetView>
  </sheetViews>
  <sheetFormatPr defaultRowHeight="18"/>
  <cols>
    <col min="1" max="1" width="5.7265625" style="41" customWidth="1"/>
    <col min="2" max="2" width="31.54296875" style="9" customWidth="1"/>
    <col min="3" max="3" width="15.08984375" style="42" customWidth="1"/>
    <col min="4" max="4" width="11.7265625" style="42" customWidth="1"/>
    <col min="5" max="5" width="12" style="42" customWidth="1"/>
    <col min="6" max="6" width="10.54296875" style="42" customWidth="1"/>
    <col min="7" max="7" width="12.26953125" style="42" customWidth="1"/>
    <col min="8" max="8" width="11.7265625" style="42" customWidth="1"/>
    <col min="9" max="9" width="12.26953125" style="42" customWidth="1"/>
    <col min="10" max="10" width="12" style="42" customWidth="1"/>
    <col min="11" max="11" width="12.90625" style="42" customWidth="1"/>
    <col min="12" max="13" width="11.7265625" style="9" bestFit="1" customWidth="1"/>
    <col min="14" max="14" width="11.7265625" bestFit="1" customWidth="1"/>
  </cols>
  <sheetData>
    <row r="1" spans="1:13">
      <c r="A1" s="43"/>
      <c r="B1" s="44"/>
      <c r="C1" s="45"/>
      <c r="D1" s="45"/>
      <c r="E1" s="45"/>
      <c r="F1" s="45"/>
      <c r="G1" s="45"/>
      <c r="H1" s="45"/>
      <c r="I1" s="45"/>
      <c r="J1" s="45"/>
    </row>
    <row r="2" spans="1:13">
      <c r="A2" s="43"/>
      <c r="B2" s="44"/>
      <c r="C2" s="45"/>
      <c r="D2" s="45"/>
      <c r="E2" s="45"/>
      <c r="F2" s="45"/>
      <c r="G2" s="45"/>
      <c r="H2" s="45"/>
      <c r="I2" s="45"/>
      <c r="J2" s="45"/>
    </row>
    <row r="3" spans="1:13">
      <c r="A3" s="43"/>
      <c r="B3" s="44"/>
      <c r="C3" s="45"/>
      <c r="D3" s="45"/>
      <c r="E3" s="45"/>
      <c r="F3" s="45"/>
      <c r="G3" s="45"/>
      <c r="H3" s="45"/>
      <c r="I3" s="45"/>
      <c r="J3" s="45"/>
      <c r="K3" s="46"/>
    </row>
    <row r="4" spans="1:13" ht="18.75">
      <c r="B4" s="151" t="s">
        <v>161</v>
      </c>
      <c r="C4" s="151"/>
      <c r="D4" s="151"/>
      <c r="E4" s="151"/>
      <c r="F4" s="151"/>
      <c r="G4" s="151"/>
      <c r="H4" s="151"/>
      <c r="I4" s="151"/>
      <c r="J4" s="151"/>
      <c r="K4" s="151"/>
    </row>
    <row r="5" spans="1:13" ht="18.75">
      <c r="A5" s="47"/>
      <c r="B5" s="48"/>
      <c r="C5" s="49"/>
      <c r="D5" s="49"/>
      <c r="E5" s="49"/>
      <c r="F5" s="49"/>
      <c r="G5" s="49"/>
      <c r="H5" s="49"/>
      <c r="I5" s="49"/>
      <c r="J5" s="49"/>
      <c r="K5" s="49"/>
    </row>
    <row r="6" spans="1:13">
      <c r="A6" s="152" t="s">
        <v>145</v>
      </c>
      <c r="B6" s="154" t="s">
        <v>88</v>
      </c>
      <c r="C6" s="156" t="e">
        <f>#REF!</f>
        <v>#REF!</v>
      </c>
      <c r="D6" s="158" t="s">
        <v>162</v>
      </c>
      <c r="E6" s="159"/>
      <c r="F6" s="160" t="s">
        <v>163</v>
      </c>
      <c r="G6" s="161"/>
      <c r="H6" s="161"/>
      <c r="I6" s="162" t="s">
        <v>164</v>
      </c>
      <c r="J6" s="163" t="s">
        <v>162</v>
      </c>
      <c r="K6" s="164"/>
    </row>
    <row r="7" spans="1:13" ht="94.5">
      <c r="A7" s="153"/>
      <c r="B7" s="155"/>
      <c r="C7" s="157"/>
      <c r="D7" s="53" t="s">
        <v>165</v>
      </c>
      <c r="E7" s="53" t="s">
        <v>166</v>
      </c>
      <c r="F7" s="54" t="s">
        <v>94</v>
      </c>
      <c r="G7" s="54" t="s">
        <v>167</v>
      </c>
      <c r="H7" s="54" t="s">
        <v>168</v>
      </c>
      <c r="I7" s="162"/>
      <c r="J7" s="51" t="s">
        <v>165</v>
      </c>
      <c r="K7" s="51" t="s">
        <v>166</v>
      </c>
    </row>
    <row r="8" spans="1:13">
      <c r="A8" s="149">
        <v>1</v>
      </c>
      <c r="B8" s="150"/>
      <c r="C8" s="55" t="s">
        <v>147</v>
      </c>
      <c r="D8" s="55" t="s">
        <v>148</v>
      </c>
      <c r="E8" s="55" t="s">
        <v>1</v>
      </c>
      <c r="F8" s="56" t="s">
        <v>151</v>
      </c>
      <c r="G8" s="56" t="s">
        <v>150</v>
      </c>
      <c r="H8" s="56" t="s">
        <v>2</v>
      </c>
      <c r="I8" s="57" t="s">
        <v>43</v>
      </c>
      <c r="J8" s="57" t="s">
        <v>48</v>
      </c>
      <c r="K8" s="57" t="s">
        <v>12</v>
      </c>
    </row>
    <row r="9" spans="1:13" ht="31.5">
      <c r="A9" s="50" t="s">
        <v>5</v>
      </c>
      <c r="B9" s="58" t="s">
        <v>53</v>
      </c>
      <c r="C9" s="59">
        <v>8493667.5799999982</v>
      </c>
      <c r="D9" s="59">
        <v>2441602.6599999983</v>
      </c>
      <c r="E9" s="59">
        <v>6052064.9199999999</v>
      </c>
      <c r="F9" s="60" t="e">
        <f t="shared" ref="F9:F27" si="0">SUM(G9:H9)</f>
        <v>#REF!</v>
      </c>
      <c r="G9" s="60" t="e">
        <f t="shared" ref="G9:G27" si="1">J9-D9</f>
        <v>#REF!</v>
      </c>
      <c r="H9" s="60" t="e">
        <f t="shared" ref="H9:H27" si="2">K9-E9</f>
        <v>#REF!</v>
      </c>
      <c r="I9" s="61" t="e">
        <f>#REF!</f>
        <v>#REF!</v>
      </c>
      <c r="J9" s="61" t="e">
        <f>I9-K9</f>
        <v>#REF!</v>
      </c>
      <c r="K9" s="61" t="e">
        <f>#REF!+#REF!+#REF!+#REF!+#REF!+#REF!+#REF!+#REF!+#REF!+#REF!+#REF!+#REF!+#REF!+#REF!+#REF!+#REF!</f>
        <v>#REF!</v>
      </c>
      <c r="L9" s="11" t="e">
        <f>#REF!</f>
        <v>#REF!</v>
      </c>
      <c r="M9" s="11" t="e">
        <f t="shared" ref="M9:M28" si="3">I9-L9</f>
        <v>#REF!</v>
      </c>
    </row>
    <row r="10" spans="1:13" s="13" customFormat="1" ht="78.75">
      <c r="A10" s="50" t="s">
        <v>15</v>
      </c>
      <c r="B10" s="58" t="s">
        <v>169</v>
      </c>
      <c r="C10" s="59">
        <v>10141.950000000001</v>
      </c>
      <c r="D10" s="59">
        <v>10141.950000000001</v>
      </c>
      <c r="E10" s="59">
        <v>0</v>
      </c>
      <c r="F10" s="60" t="e">
        <f t="shared" si="0"/>
        <v>#REF!</v>
      </c>
      <c r="G10" s="60" t="e">
        <f t="shared" si="1"/>
        <v>#REF!</v>
      </c>
      <c r="H10" s="60">
        <f t="shared" si="2"/>
        <v>0</v>
      </c>
      <c r="I10" s="61" t="e">
        <f>#REF!</f>
        <v>#REF!</v>
      </c>
      <c r="J10" s="61" t="e">
        <f t="shared" ref="J10:J27" si="4">I10-K10</f>
        <v>#REF!</v>
      </c>
      <c r="K10" s="61">
        <v>0</v>
      </c>
      <c r="L10" s="11" t="e">
        <f>#REF!</f>
        <v>#REF!</v>
      </c>
      <c r="M10" s="11" t="e">
        <f t="shared" si="3"/>
        <v>#REF!</v>
      </c>
    </row>
    <row r="11" spans="1:13" s="13" customFormat="1" ht="31.5">
      <c r="A11" s="62" t="s">
        <v>7</v>
      </c>
      <c r="B11" s="58" t="s">
        <v>62</v>
      </c>
      <c r="C11" s="59">
        <v>3955658.6000000006</v>
      </c>
      <c r="D11" s="59">
        <v>88892.69000000041</v>
      </c>
      <c r="E11" s="59">
        <v>3866765.91</v>
      </c>
      <c r="F11" s="60" t="e">
        <f t="shared" si="0"/>
        <v>#REF!</v>
      </c>
      <c r="G11" s="60" t="e">
        <f t="shared" si="1"/>
        <v>#REF!</v>
      </c>
      <c r="H11" s="60" t="e">
        <f t="shared" si="2"/>
        <v>#REF!</v>
      </c>
      <c r="I11" s="61" t="e">
        <f>#REF!</f>
        <v>#REF!</v>
      </c>
      <c r="J11" s="61" t="e">
        <f t="shared" si="4"/>
        <v>#REF!</v>
      </c>
      <c r="K11" s="61" t="e">
        <f>#REF!</f>
        <v>#REF!</v>
      </c>
      <c r="L11" s="63" t="e">
        <f>#REF!</f>
        <v>#REF!</v>
      </c>
      <c r="M11" s="63" t="e">
        <f t="shared" si="3"/>
        <v>#REF!</v>
      </c>
    </row>
    <row r="12" spans="1:13" s="7" customFormat="1" ht="78.75">
      <c r="A12" s="64" t="s">
        <v>19</v>
      </c>
      <c r="B12" s="58" t="s">
        <v>153</v>
      </c>
      <c r="C12" s="59">
        <v>2286181.8699999996</v>
      </c>
      <c r="D12" s="59">
        <v>1397867.2899999996</v>
      </c>
      <c r="E12" s="59">
        <v>888314.58000000007</v>
      </c>
      <c r="F12" s="60" t="e">
        <f t="shared" si="0"/>
        <v>#REF!</v>
      </c>
      <c r="G12" s="60" t="e">
        <f t="shared" si="1"/>
        <v>#REF!</v>
      </c>
      <c r="H12" s="60" t="e">
        <f t="shared" si="2"/>
        <v>#REF!</v>
      </c>
      <c r="I12" s="61" t="e">
        <f>#REF!</f>
        <v>#REF!</v>
      </c>
      <c r="J12" s="61" t="e">
        <f t="shared" si="4"/>
        <v>#REF!</v>
      </c>
      <c r="K12" s="61" t="e">
        <f>#REF!+#REF!+#REF!+#REF!+#REF!+#REF!+#REF!+#REF!+#REF!+#REF!+#REF!</f>
        <v>#REF!</v>
      </c>
      <c r="L12" s="63" t="e">
        <f>#REF!</f>
        <v>#REF!</v>
      </c>
      <c r="M12" s="63" t="e">
        <f t="shared" si="3"/>
        <v>#REF!</v>
      </c>
    </row>
    <row r="13" spans="1:13" s="13" customFormat="1" ht="47.25">
      <c r="A13" s="50" t="s">
        <v>21</v>
      </c>
      <c r="B13" s="58" t="s">
        <v>83</v>
      </c>
      <c r="C13" s="59">
        <v>5338.6799999999994</v>
      </c>
      <c r="D13" s="59">
        <v>5338.6799999999994</v>
      </c>
      <c r="E13" s="59">
        <v>0</v>
      </c>
      <c r="F13" s="60" t="e">
        <f t="shared" si="0"/>
        <v>#REF!</v>
      </c>
      <c r="G13" s="60" t="e">
        <f t="shared" si="1"/>
        <v>#REF!</v>
      </c>
      <c r="H13" s="60">
        <f t="shared" si="2"/>
        <v>0</v>
      </c>
      <c r="I13" s="61" t="e">
        <f>#REF!</f>
        <v>#REF!</v>
      </c>
      <c r="J13" s="61" t="e">
        <f t="shared" si="4"/>
        <v>#REF!</v>
      </c>
      <c r="K13" s="61">
        <v>0</v>
      </c>
      <c r="L13" s="11" t="e">
        <f>#REF!</f>
        <v>#REF!</v>
      </c>
      <c r="M13" s="11" t="e">
        <f t="shared" si="3"/>
        <v>#REF!</v>
      </c>
    </row>
    <row r="14" spans="1:13" s="13" customFormat="1" ht="31.5">
      <c r="A14" s="50" t="s">
        <v>46</v>
      </c>
      <c r="B14" s="58" t="s">
        <v>154</v>
      </c>
      <c r="C14" s="59">
        <v>88958.19</v>
      </c>
      <c r="D14" s="59">
        <v>10932.23000000001</v>
      </c>
      <c r="E14" s="59">
        <v>78025.959999999992</v>
      </c>
      <c r="F14" s="60" t="e">
        <f t="shared" si="0"/>
        <v>#REF!</v>
      </c>
      <c r="G14" s="60" t="e">
        <f t="shared" si="1"/>
        <v>#REF!</v>
      </c>
      <c r="H14" s="60" t="e">
        <f t="shared" si="2"/>
        <v>#REF!</v>
      </c>
      <c r="I14" s="61" t="e">
        <f>#REF!</f>
        <v>#REF!</v>
      </c>
      <c r="J14" s="61" t="e">
        <f t="shared" si="4"/>
        <v>#REF!</v>
      </c>
      <c r="K14" s="61" t="e">
        <f>#REF!+#REF!</f>
        <v>#REF!</v>
      </c>
      <c r="L14" s="11" t="e">
        <f>#REF!</f>
        <v>#REF!</v>
      </c>
      <c r="M14" s="11" t="e">
        <f t="shared" si="3"/>
        <v>#REF!</v>
      </c>
    </row>
    <row r="15" spans="1:13" ht="31.5">
      <c r="A15" s="62" t="s">
        <v>32</v>
      </c>
      <c r="B15" s="58" t="s">
        <v>37</v>
      </c>
      <c r="C15" s="59">
        <v>744705.83000000007</v>
      </c>
      <c r="D15" s="59">
        <v>675253.14000000013</v>
      </c>
      <c r="E15" s="59">
        <v>69452.69</v>
      </c>
      <c r="F15" s="60" t="e">
        <f t="shared" si="0"/>
        <v>#REF!</v>
      </c>
      <c r="G15" s="60" t="e">
        <f t="shared" si="1"/>
        <v>#REF!</v>
      </c>
      <c r="H15" s="60" t="e">
        <f t="shared" si="2"/>
        <v>#REF!</v>
      </c>
      <c r="I15" s="61" t="e">
        <f>#REF!</f>
        <v>#REF!</v>
      </c>
      <c r="J15" s="61" t="e">
        <f t="shared" si="4"/>
        <v>#REF!</v>
      </c>
      <c r="K15" s="61" t="e">
        <f>#REF!+#REF!+#REF!+#REF!+#REF!</f>
        <v>#REF!</v>
      </c>
      <c r="L15" s="11" t="e">
        <f>#REF!</f>
        <v>#REF!</v>
      </c>
      <c r="M15" s="11" t="e">
        <f t="shared" si="3"/>
        <v>#REF!</v>
      </c>
    </row>
    <row r="16" spans="1:13" ht="47.25">
      <c r="A16" s="50" t="s">
        <v>35</v>
      </c>
      <c r="B16" s="58" t="s">
        <v>65</v>
      </c>
      <c r="C16" s="59">
        <v>244768.27000000002</v>
      </c>
      <c r="D16" s="59">
        <v>244768.27000000002</v>
      </c>
      <c r="E16" s="59">
        <v>0</v>
      </c>
      <c r="F16" s="60" t="e">
        <f t="shared" si="0"/>
        <v>#REF!</v>
      </c>
      <c r="G16" s="60" t="e">
        <f t="shared" si="1"/>
        <v>#REF!</v>
      </c>
      <c r="H16" s="60">
        <f t="shared" si="2"/>
        <v>0</v>
      </c>
      <c r="I16" s="61" t="e">
        <f>#REF!</f>
        <v>#REF!</v>
      </c>
      <c r="J16" s="61" t="e">
        <f t="shared" si="4"/>
        <v>#REF!</v>
      </c>
      <c r="K16" s="61">
        <v>0</v>
      </c>
      <c r="L16" s="11" t="e">
        <f>#REF!</f>
        <v>#REF!</v>
      </c>
      <c r="M16" s="11" t="e">
        <f t="shared" si="3"/>
        <v>#REF!</v>
      </c>
    </row>
    <row r="17" spans="1:13" s="13" customFormat="1" ht="31.5">
      <c r="A17" s="62" t="s">
        <v>59</v>
      </c>
      <c r="B17" s="58" t="s">
        <v>57</v>
      </c>
      <c r="C17" s="59">
        <v>13088.239999999998</v>
      </c>
      <c r="D17" s="59">
        <v>13088.239999999998</v>
      </c>
      <c r="E17" s="59">
        <v>0</v>
      </c>
      <c r="F17" s="60" t="e">
        <f t="shared" si="0"/>
        <v>#REF!</v>
      </c>
      <c r="G17" s="60" t="e">
        <f t="shared" si="1"/>
        <v>#REF!</v>
      </c>
      <c r="H17" s="60">
        <f t="shared" si="2"/>
        <v>0</v>
      </c>
      <c r="I17" s="61" t="e">
        <f>#REF!</f>
        <v>#REF!</v>
      </c>
      <c r="J17" s="61" t="e">
        <f t="shared" si="4"/>
        <v>#REF!</v>
      </c>
      <c r="K17" s="61">
        <v>0</v>
      </c>
      <c r="L17" s="11" t="e">
        <f>#REF!</f>
        <v>#REF!</v>
      </c>
      <c r="M17" s="11" t="e">
        <f t="shared" si="3"/>
        <v>#REF!</v>
      </c>
    </row>
    <row r="18" spans="1:13" s="13" customFormat="1" ht="47.25">
      <c r="A18" s="62" t="s">
        <v>43</v>
      </c>
      <c r="B18" s="58" t="s">
        <v>49</v>
      </c>
      <c r="C18" s="59">
        <v>128368.82999999999</v>
      </c>
      <c r="D18" s="59">
        <v>128368.82999999999</v>
      </c>
      <c r="E18" s="59">
        <v>0</v>
      </c>
      <c r="F18" s="60" t="e">
        <f t="shared" si="0"/>
        <v>#REF!</v>
      </c>
      <c r="G18" s="60" t="e">
        <f t="shared" si="1"/>
        <v>#REF!</v>
      </c>
      <c r="H18" s="60">
        <f t="shared" si="2"/>
        <v>0</v>
      </c>
      <c r="I18" s="61" t="e">
        <f>#REF!</f>
        <v>#REF!</v>
      </c>
      <c r="J18" s="61" t="e">
        <f t="shared" si="4"/>
        <v>#REF!</v>
      </c>
      <c r="K18" s="61">
        <v>0</v>
      </c>
      <c r="L18" s="11" t="e">
        <f>#REF!</f>
        <v>#REF!</v>
      </c>
      <c r="M18" s="11" t="e">
        <f t="shared" si="3"/>
        <v>#REF!</v>
      </c>
    </row>
    <row r="19" spans="1:13" ht="78.75">
      <c r="A19" s="50" t="s">
        <v>48</v>
      </c>
      <c r="B19" s="58" t="s">
        <v>38</v>
      </c>
      <c r="C19" s="59">
        <v>35676.929999999993</v>
      </c>
      <c r="D19" s="59">
        <v>35676.929999999993</v>
      </c>
      <c r="E19" s="59">
        <v>0</v>
      </c>
      <c r="F19" s="60" t="e">
        <f t="shared" si="0"/>
        <v>#REF!</v>
      </c>
      <c r="G19" s="60" t="e">
        <f t="shared" si="1"/>
        <v>#REF!</v>
      </c>
      <c r="H19" s="60">
        <f t="shared" si="2"/>
        <v>0</v>
      </c>
      <c r="I19" s="61" t="e">
        <f>#REF!</f>
        <v>#REF!</v>
      </c>
      <c r="J19" s="61" t="e">
        <f t="shared" si="4"/>
        <v>#REF!</v>
      </c>
      <c r="K19" s="61">
        <v>0</v>
      </c>
      <c r="L19" s="11" t="e">
        <f>#REF!</f>
        <v>#REF!</v>
      </c>
      <c r="M19" s="11" t="e">
        <f t="shared" si="3"/>
        <v>#REF!</v>
      </c>
    </row>
    <row r="20" spans="1:13" ht="31.5">
      <c r="A20" s="62" t="s">
        <v>12</v>
      </c>
      <c r="B20" s="58" t="s">
        <v>23</v>
      </c>
      <c r="C20" s="59">
        <v>126330.49</v>
      </c>
      <c r="D20" s="59">
        <v>126330.49</v>
      </c>
      <c r="E20" s="59">
        <v>0</v>
      </c>
      <c r="F20" s="60" t="e">
        <f t="shared" si="0"/>
        <v>#REF!</v>
      </c>
      <c r="G20" s="60" t="e">
        <f t="shared" si="1"/>
        <v>#REF!</v>
      </c>
      <c r="H20" s="60">
        <f t="shared" si="2"/>
        <v>0</v>
      </c>
      <c r="I20" s="61" t="e">
        <f>#REF!</f>
        <v>#REF!</v>
      </c>
      <c r="J20" s="61" t="e">
        <f t="shared" si="4"/>
        <v>#REF!</v>
      </c>
      <c r="K20" s="61">
        <v>0</v>
      </c>
      <c r="L20" s="11" t="e">
        <f>#REF!</f>
        <v>#REF!</v>
      </c>
      <c r="M20" s="11" t="e">
        <f t="shared" si="3"/>
        <v>#REF!</v>
      </c>
    </row>
    <row r="21" spans="1:13" s="13" customFormat="1" ht="47.25">
      <c r="A21" s="62" t="s">
        <v>10</v>
      </c>
      <c r="B21" s="58" t="s">
        <v>170</v>
      </c>
      <c r="C21" s="59">
        <v>173.54</v>
      </c>
      <c r="D21" s="59">
        <v>173.54</v>
      </c>
      <c r="E21" s="59">
        <v>0</v>
      </c>
      <c r="F21" s="60" t="e">
        <f t="shared" si="0"/>
        <v>#REF!</v>
      </c>
      <c r="G21" s="60" t="e">
        <f t="shared" si="1"/>
        <v>#REF!</v>
      </c>
      <c r="H21" s="60">
        <f t="shared" si="2"/>
        <v>0</v>
      </c>
      <c r="I21" s="61" t="e">
        <f>#REF!</f>
        <v>#REF!</v>
      </c>
      <c r="J21" s="61" t="e">
        <f t="shared" si="4"/>
        <v>#REF!</v>
      </c>
      <c r="K21" s="61">
        <v>0</v>
      </c>
      <c r="L21" s="11" t="e">
        <f>#REF!</f>
        <v>#REF!</v>
      </c>
      <c r="M21" s="11" t="e">
        <f t="shared" si="3"/>
        <v>#REF!</v>
      </c>
    </row>
    <row r="22" spans="1:13" s="13" customFormat="1" ht="78.75">
      <c r="A22" s="62" t="s">
        <v>28</v>
      </c>
      <c r="B22" s="58" t="s">
        <v>171</v>
      </c>
      <c r="C22" s="59">
        <v>57333.409999999996</v>
      </c>
      <c r="D22" s="59">
        <v>57333.409999999996</v>
      </c>
      <c r="E22" s="59">
        <v>0</v>
      </c>
      <c r="F22" s="60" t="e">
        <f t="shared" si="0"/>
        <v>#REF!</v>
      </c>
      <c r="G22" s="60" t="e">
        <f t="shared" si="1"/>
        <v>#REF!</v>
      </c>
      <c r="H22" s="60">
        <f t="shared" si="2"/>
        <v>0</v>
      </c>
      <c r="I22" s="61" t="e">
        <f>#REF!</f>
        <v>#REF!</v>
      </c>
      <c r="J22" s="61" t="e">
        <f t="shared" si="4"/>
        <v>#REF!</v>
      </c>
      <c r="K22" s="61">
        <v>0</v>
      </c>
      <c r="L22" s="11" t="e">
        <f>#REF!</f>
        <v>#REF!</v>
      </c>
      <c r="M22" s="11" t="e">
        <f t="shared" si="3"/>
        <v>#REF!</v>
      </c>
    </row>
    <row r="23" spans="1:13" ht="63">
      <c r="A23" s="50" t="s">
        <v>155</v>
      </c>
      <c r="B23" s="58" t="s">
        <v>24</v>
      </c>
      <c r="C23" s="59">
        <v>160705.96000000002</v>
      </c>
      <c r="D23" s="59">
        <v>160605.96000000002</v>
      </c>
      <c r="E23" s="59">
        <v>100</v>
      </c>
      <c r="F23" s="60" t="e">
        <f t="shared" si="0"/>
        <v>#REF!</v>
      </c>
      <c r="G23" s="60" t="e">
        <f t="shared" si="1"/>
        <v>#REF!</v>
      </c>
      <c r="H23" s="60" t="e">
        <f t="shared" si="2"/>
        <v>#REF!</v>
      </c>
      <c r="I23" s="61" t="e">
        <f>#REF!</f>
        <v>#REF!</v>
      </c>
      <c r="J23" s="61" t="e">
        <f t="shared" si="4"/>
        <v>#REF!</v>
      </c>
      <c r="K23" s="61" t="e">
        <f>#REF!</f>
        <v>#REF!</v>
      </c>
      <c r="L23" s="11" t="e">
        <f>#REF!</f>
        <v>#REF!</v>
      </c>
      <c r="M23" s="11" t="e">
        <f t="shared" si="3"/>
        <v>#REF!</v>
      </c>
    </row>
    <row r="24" spans="1:13" s="13" customFormat="1" ht="110.25">
      <c r="A24" s="50" t="s">
        <v>156</v>
      </c>
      <c r="B24" s="58" t="s">
        <v>172</v>
      </c>
      <c r="C24" s="59">
        <v>140857.94999999998</v>
      </c>
      <c r="D24" s="59">
        <v>140857.94999999998</v>
      </c>
      <c r="E24" s="59">
        <v>0</v>
      </c>
      <c r="F24" s="60" t="e">
        <f t="shared" si="0"/>
        <v>#REF!</v>
      </c>
      <c r="G24" s="60" t="e">
        <f t="shared" si="1"/>
        <v>#REF!</v>
      </c>
      <c r="H24" s="60">
        <f t="shared" si="2"/>
        <v>0</v>
      </c>
      <c r="I24" s="61" t="e">
        <f>#REF!</f>
        <v>#REF!</v>
      </c>
      <c r="J24" s="61" t="e">
        <f t="shared" si="4"/>
        <v>#REF!</v>
      </c>
      <c r="K24" s="61">
        <v>0</v>
      </c>
      <c r="L24" s="11" t="e">
        <f>#REF!</f>
        <v>#REF!</v>
      </c>
      <c r="M24" s="11" t="e">
        <f t="shared" si="3"/>
        <v>#REF!</v>
      </c>
    </row>
    <row r="25" spans="1:13" s="13" customFormat="1" ht="47.25">
      <c r="A25" s="50" t="s">
        <v>157</v>
      </c>
      <c r="B25" s="58" t="s">
        <v>54</v>
      </c>
      <c r="C25" s="59">
        <v>5973.82</v>
      </c>
      <c r="D25" s="59">
        <v>5973.82</v>
      </c>
      <c r="E25" s="59">
        <v>0</v>
      </c>
      <c r="F25" s="60" t="e">
        <f t="shared" si="0"/>
        <v>#REF!</v>
      </c>
      <c r="G25" s="60" t="e">
        <f t="shared" si="1"/>
        <v>#REF!</v>
      </c>
      <c r="H25" s="60">
        <f t="shared" si="2"/>
        <v>0</v>
      </c>
      <c r="I25" s="61" t="e">
        <f>#REF!</f>
        <v>#REF!</v>
      </c>
      <c r="J25" s="61" t="e">
        <f t="shared" si="4"/>
        <v>#REF!</v>
      </c>
      <c r="K25" s="61">
        <v>0</v>
      </c>
      <c r="L25" s="11" t="e">
        <f>#REF!</f>
        <v>#REF!</v>
      </c>
      <c r="M25" s="11" t="e">
        <f t="shared" si="3"/>
        <v>#REF!</v>
      </c>
    </row>
    <row r="26" spans="1:13" ht="31.5">
      <c r="A26" s="62" t="s">
        <v>158</v>
      </c>
      <c r="B26" s="58" t="s">
        <v>25</v>
      </c>
      <c r="C26" s="59">
        <v>2944</v>
      </c>
      <c r="D26" s="59">
        <v>2944</v>
      </c>
      <c r="E26" s="59">
        <v>0</v>
      </c>
      <c r="F26" s="60" t="e">
        <f t="shared" si="0"/>
        <v>#REF!</v>
      </c>
      <c r="G26" s="60" t="e">
        <f t="shared" si="1"/>
        <v>#REF!</v>
      </c>
      <c r="H26" s="60">
        <f t="shared" si="2"/>
        <v>0</v>
      </c>
      <c r="I26" s="61" t="e">
        <f>#REF!</f>
        <v>#REF!</v>
      </c>
      <c r="J26" s="61" t="e">
        <f t="shared" si="4"/>
        <v>#REF!</v>
      </c>
      <c r="K26" s="61">
        <v>0</v>
      </c>
      <c r="L26" s="11" t="e">
        <f>#REF!</f>
        <v>#REF!</v>
      </c>
      <c r="M26" s="11" t="e">
        <f t="shared" si="3"/>
        <v>#REF!</v>
      </c>
    </row>
    <row r="27" spans="1:13" ht="47.25">
      <c r="A27" s="62" t="s">
        <v>159</v>
      </c>
      <c r="B27" s="58" t="s">
        <v>81</v>
      </c>
      <c r="C27" s="59">
        <v>475343.38</v>
      </c>
      <c r="D27" s="59">
        <v>71054.510000000009</v>
      </c>
      <c r="E27" s="59">
        <v>404288.87</v>
      </c>
      <c r="F27" s="60" t="e">
        <f t="shared" si="0"/>
        <v>#REF!</v>
      </c>
      <c r="G27" s="60" t="e">
        <f t="shared" si="1"/>
        <v>#REF!</v>
      </c>
      <c r="H27" s="60" t="e">
        <f t="shared" si="2"/>
        <v>#REF!</v>
      </c>
      <c r="I27" s="61" t="e">
        <f>#REF!</f>
        <v>#REF!</v>
      </c>
      <c r="J27" s="61" t="e">
        <f t="shared" si="4"/>
        <v>#REF!</v>
      </c>
      <c r="K27" s="61" t="e">
        <f>#REF!</f>
        <v>#REF!</v>
      </c>
      <c r="L27" s="11" t="e">
        <f>#REF!</f>
        <v>#REF!</v>
      </c>
      <c r="M27" s="11" t="e">
        <f t="shared" si="3"/>
        <v>#REF!</v>
      </c>
    </row>
    <row r="28" spans="1:13" s="14" customFormat="1" ht="18.75">
      <c r="A28" s="65"/>
      <c r="B28" s="66" t="s">
        <v>173</v>
      </c>
      <c r="C28" s="67">
        <v>16976217.519999996</v>
      </c>
      <c r="D28" s="67">
        <v>5617204.5899999989</v>
      </c>
      <c r="E28" s="67">
        <v>11359012.93</v>
      </c>
      <c r="F28" s="68" t="e">
        <f>F9+F10+F11+F12+F13+F14+F15+F16+F17+F18+F19+F20+F21+F22+F23+F24+F25+F26+F27</f>
        <v>#REF!</v>
      </c>
      <c r="G28" s="68" t="e">
        <f>G9+G10+G11+G12+G13+G14+G15+G16+G17+G18+G19+G20+G21+G22+G23+G24+G25+G26+G27</f>
        <v>#REF!</v>
      </c>
      <c r="H28" s="68" t="e">
        <f>H9+H10+H11+H12+H13+H14+H15+H16+H17+H18+H19+H20+H21+H22+H23+H24+H25+H26+H27</f>
        <v>#REF!</v>
      </c>
      <c r="I28" s="69" t="e">
        <f>SUM(I9:I27)</f>
        <v>#REF!</v>
      </c>
      <c r="J28" s="69" t="e">
        <f>SUM(J9:J27)</f>
        <v>#REF!</v>
      </c>
      <c r="K28" s="69" t="e">
        <f>SUM(K9:K27)</f>
        <v>#REF!</v>
      </c>
      <c r="L28" s="70" t="e">
        <f>#REF!</f>
        <v>#REF!</v>
      </c>
      <c r="M28" s="70" t="e">
        <f t="shared" si="3"/>
        <v>#REF!</v>
      </c>
    </row>
    <row r="29" spans="1:13">
      <c r="K29" s="15"/>
    </row>
    <row r="30" spans="1:13">
      <c r="K30" s="15"/>
    </row>
    <row r="31" spans="1:13" ht="18.75">
      <c r="A31" s="71"/>
      <c r="B31" s="72" t="s">
        <v>174</v>
      </c>
      <c r="C31" s="61" t="e">
        <f>#REF!</f>
        <v>#REF!</v>
      </c>
      <c r="D31" s="61"/>
      <c r="E31" s="61"/>
      <c r="F31" s="73" t="e">
        <f>#REF!</f>
        <v>#REF!</v>
      </c>
      <c r="G31" s="73"/>
      <c r="H31" s="73"/>
      <c r="I31" s="73" t="e">
        <f>#REF!</f>
        <v>#REF!</v>
      </c>
      <c r="J31" s="73"/>
      <c r="K31" s="73"/>
    </row>
    <row r="32" spans="1:13" ht="18.75">
      <c r="A32" s="71"/>
      <c r="B32" s="72" t="s">
        <v>146</v>
      </c>
      <c r="C32" s="73">
        <v>0</v>
      </c>
      <c r="D32" s="73"/>
      <c r="E32" s="73"/>
      <c r="F32" s="73" t="e">
        <f>F28-F31</f>
        <v>#REF!</v>
      </c>
      <c r="G32" s="73"/>
      <c r="H32" s="73"/>
      <c r="I32" s="73" t="e">
        <f>I28-I31</f>
        <v>#REF!</v>
      </c>
      <c r="J32" s="73"/>
      <c r="K32" s="73"/>
    </row>
    <row r="33" spans="1:19" ht="18.75">
      <c r="A33" s="71"/>
      <c r="B33" s="72"/>
      <c r="C33" s="74"/>
      <c r="D33" s="74"/>
      <c r="E33" s="74"/>
      <c r="F33" s="74"/>
      <c r="G33" s="74"/>
      <c r="H33" s="74"/>
      <c r="I33" s="74"/>
      <c r="J33" s="74"/>
      <c r="K33" s="74"/>
    </row>
    <row r="34" spans="1:19" ht="18.75">
      <c r="A34" s="71"/>
      <c r="B34" s="72" t="s">
        <v>94</v>
      </c>
      <c r="C34" s="73">
        <f>C28+'прил. 3 по неМП 2022'!C27</f>
        <v>18355583.849999994</v>
      </c>
      <c r="D34" s="73">
        <f>D28+'прил. 3 по неМП 2022'!D27</f>
        <v>6892183.1899999985</v>
      </c>
      <c r="E34" s="73">
        <f>E28+'прил. 3 по неМП 2022'!E27</f>
        <v>11463400.66</v>
      </c>
      <c r="F34" s="73" t="e">
        <f>#REF!</f>
        <v>#REF!</v>
      </c>
      <c r="G34" s="73"/>
      <c r="H34" s="73"/>
      <c r="I34" s="73" t="e">
        <f>I28+'прил. 3 по неМП 2022'!I27</f>
        <v>#REF!</v>
      </c>
      <c r="J34" s="73" t="e">
        <f>J28+'прил. 3 по неМП 2022'!J27</f>
        <v>#REF!</v>
      </c>
      <c r="K34" s="73" t="e">
        <f>K28+'прил. 3 по неМП 2022'!K27</f>
        <v>#REF!</v>
      </c>
    </row>
    <row r="35" spans="1:19" ht="18.75">
      <c r="A35" s="71"/>
      <c r="B35" s="72" t="s">
        <v>175</v>
      </c>
      <c r="C35" s="73"/>
      <c r="D35" s="73"/>
      <c r="E35" s="73"/>
      <c r="F35" s="73" t="e">
        <f>F29-F34</f>
        <v>#REF!</v>
      </c>
      <c r="G35" s="73"/>
      <c r="H35" s="73"/>
      <c r="I35" s="73" t="e">
        <f>#REF!</f>
        <v>#REF!</v>
      </c>
      <c r="J35" s="73" t="e">
        <f>#REF!</f>
        <v>#REF!</v>
      </c>
      <c r="K35" s="73" t="e">
        <f>#REF!</f>
        <v>#REF!</v>
      </c>
    </row>
    <row r="36" spans="1:19">
      <c r="A36" s="71"/>
      <c r="B36" s="9" t="s">
        <v>146</v>
      </c>
      <c r="I36" s="15" t="e">
        <f>I34-I35</f>
        <v>#REF!</v>
      </c>
      <c r="J36" s="15" t="e">
        <f>J34-J35</f>
        <v>#REF!</v>
      </c>
      <c r="K36" s="15" t="e">
        <f>K34-K35</f>
        <v>#REF!</v>
      </c>
    </row>
    <row r="37" spans="1:19">
      <c r="C37" s="15"/>
      <c r="D37" s="15"/>
      <c r="E37" s="15"/>
      <c r="I37" s="15"/>
      <c r="J37" s="15"/>
      <c r="K37" s="15"/>
    </row>
    <row r="38" spans="1:19">
      <c r="D38" s="15"/>
      <c r="I38" s="15"/>
      <c r="J38" s="15"/>
    </row>
    <row r="39" spans="1:19">
      <c r="I39" s="10"/>
      <c r="J39" s="12"/>
      <c r="K39" s="10"/>
    </row>
    <row r="40" spans="1:19" ht="72">
      <c r="C40" s="75"/>
      <c r="D40" s="75"/>
      <c r="E40" s="75"/>
      <c r="F40" s="76"/>
      <c r="G40" s="76"/>
      <c r="H40" s="76"/>
      <c r="I40" s="77"/>
      <c r="J40" s="77"/>
      <c r="K40" s="77"/>
      <c r="L40" s="15"/>
      <c r="M40" s="15"/>
      <c r="N40" s="15"/>
      <c r="O40" s="42" t="s">
        <v>176</v>
      </c>
      <c r="P40" s="42" t="s">
        <v>177</v>
      </c>
      <c r="Q40" s="9"/>
      <c r="R40" s="78" t="s">
        <v>178</v>
      </c>
      <c r="S40" s="42" t="s">
        <v>179</v>
      </c>
    </row>
    <row r="41" spans="1:19">
      <c r="C41" s="16" t="e">
        <f>D41+E41+#REF!</f>
        <v>#REF!</v>
      </c>
      <c r="D41" s="16">
        <f>D28+'прил. 3 по неМП 2022'!D27</f>
        <v>6892183.1899999985</v>
      </c>
      <c r="E41" s="16">
        <f>E28+'прил. 3 по неМП 2022'!E27</f>
        <v>11463400.66</v>
      </c>
      <c r="F41" s="16" t="e">
        <f>F28+'прил. 3 по неМП 2022'!F27</f>
        <v>#REF!</v>
      </c>
      <c r="G41" s="16" t="e">
        <f>G28+'прил. 3 по неМП 2022'!G27</f>
        <v>#REF!</v>
      </c>
      <c r="H41" s="16" t="e">
        <f>H28+'прил. 3 по неМП 2022'!H27</f>
        <v>#REF!</v>
      </c>
      <c r="I41" s="16" t="e">
        <f>I28+'прил. 3 по неМП 2022'!I27</f>
        <v>#REF!</v>
      </c>
      <c r="J41" s="16" t="e">
        <f>J28+'прил. 3 по неМП 2022'!J27</f>
        <v>#REF!</v>
      </c>
      <c r="K41" s="16" t="e">
        <f>K28+'прил. 3 по неМП 2022'!K27</f>
        <v>#REF!</v>
      </c>
      <c r="L41" s="11"/>
      <c r="M41" s="11"/>
      <c r="N41" s="11"/>
      <c r="O41" s="8"/>
    </row>
    <row r="42" spans="1:19">
      <c r="C42" s="16" t="e">
        <f>C41-#REF!</f>
        <v>#REF!</v>
      </c>
      <c r="D42" s="16" t="e">
        <f>D41-#REF!</f>
        <v>#REF!</v>
      </c>
      <c r="E42" s="16" t="e">
        <f>E41-#REF!</f>
        <v>#REF!</v>
      </c>
      <c r="F42" s="16" t="e">
        <f>F41-#REF!</f>
        <v>#REF!</v>
      </c>
      <c r="G42" s="16" t="e">
        <f>G41-#REF!</f>
        <v>#REF!</v>
      </c>
      <c r="H42" s="16"/>
      <c r="I42" s="16" t="e">
        <f>I41-#REF!</f>
        <v>#REF!</v>
      </c>
      <c r="J42" s="16"/>
      <c r="K42" s="16" t="e">
        <f>K41-#REF!</f>
        <v>#REF!</v>
      </c>
      <c r="L42" s="11"/>
    </row>
    <row r="43" spans="1:19">
      <c r="C43" s="16"/>
      <c r="D43" s="16"/>
      <c r="E43" s="16"/>
      <c r="F43" s="16"/>
      <c r="G43" s="16"/>
      <c r="H43" s="16"/>
      <c r="I43" s="16"/>
      <c r="J43" s="16"/>
      <c r="K43" s="16"/>
      <c r="L43" s="11"/>
    </row>
    <row r="44" spans="1:19">
      <c r="C44" s="16"/>
      <c r="D44" s="16"/>
      <c r="E44" s="16"/>
      <c r="F44" s="16"/>
      <c r="G44" s="16"/>
      <c r="H44" s="16"/>
      <c r="I44" s="16"/>
      <c r="J44" s="16"/>
      <c r="K44" s="16"/>
      <c r="L44" s="11"/>
    </row>
    <row r="45" spans="1:19">
      <c r="F45" s="79"/>
      <c r="G45" s="79"/>
      <c r="H45" s="79"/>
      <c r="I45" s="79" t="e">
        <f>#REF!</f>
        <v>#REF!</v>
      </c>
      <c r="J45" s="79" t="e">
        <f>#REF!</f>
        <v>#REF!</v>
      </c>
      <c r="K45" s="79" t="e">
        <f>#REF!</f>
        <v>#REF!</v>
      </c>
      <c r="L45" s="11"/>
    </row>
    <row r="46" spans="1:19">
      <c r="F46" s="79"/>
      <c r="G46" s="79"/>
      <c r="H46" s="79"/>
      <c r="I46" s="79" t="e">
        <f>I41-I45</f>
        <v>#REF!</v>
      </c>
      <c r="J46" s="79" t="e">
        <f>J41-J45</f>
        <v>#REF!</v>
      </c>
      <c r="K46" s="79" t="e">
        <f>K41-K45</f>
        <v>#REF!</v>
      </c>
      <c r="L46" s="11"/>
    </row>
    <row r="47" spans="1:19">
      <c r="F47" s="79"/>
      <c r="G47" s="79"/>
      <c r="H47" s="79"/>
      <c r="I47" s="79"/>
      <c r="J47" s="79"/>
      <c r="K47" s="79"/>
      <c r="L47" s="11"/>
    </row>
    <row r="48" spans="1:19">
      <c r="F48" s="79"/>
      <c r="G48" s="79"/>
      <c r="H48" s="79"/>
      <c r="I48" s="79"/>
      <c r="J48" s="79"/>
      <c r="K48" s="79"/>
      <c r="L48" s="11"/>
    </row>
    <row r="49" spans="2:12">
      <c r="C49" s="75" t="s">
        <v>180</v>
      </c>
      <c r="D49" s="75" t="s">
        <v>181</v>
      </c>
      <c r="E49" s="75" t="s">
        <v>182</v>
      </c>
      <c r="F49" s="76" t="s">
        <v>183</v>
      </c>
      <c r="G49" s="76" t="s">
        <v>181</v>
      </c>
      <c r="H49" s="76" t="s">
        <v>182</v>
      </c>
      <c r="I49" s="77" t="s">
        <v>184</v>
      </c>
      <c r="J49" s="77" t="s">
        <v>181</v>
      </c>
      <c r="K49" s="77" t="s">
        <v>182</v>
      </c>
      <c r="L49" s="11"/>
    </row>
    <row r="50" spans="2:12">
      <c r="B50" s="42" t="s">
        <v>185</v>
      </c>
      <c r="C50" s="15"/>
      <c r="D50" s="15"/>
      <c r="E50" s="15"/>
      <c r="G50" s="15"/>
      <c r="H50" s="15"/>
      <c r="I50" s="15"/>
      <c r="J50" s="15"/>
      <c r="K50" s="15"/>
    </row>
    <row r="52" spans="2:12">
      <c r="F52" s="79"/>
      <c r="G52" s="79"/>
      <c r="H52" s="79"/>
      <c r="I52" s="79">
        <f>J52+K52</f>
        <v>0</v>
      </c>
      <c r="J52" s="79">
        <f>D50+G50</f>
        <v>0</v>
      </c>
      <c r="K52" s="79">
        <f>E50+H50</f>
        <v>0</v>
      </c>
    </row>
    <row r="53" spans="2:12">
      <c r="F53" s="79">
        <f t="shared" ref="F53:K53" si="5">F50-F52</f>
        <v>0</v>
      </c>
      <c r="G53" s="79">
        <f t="shared" si="5"/>
        <v>0</v>
      </c>
      <c r="H53" s="79">
        <f t="shared" si="5"/>
        <v>0</v>
      </c>
      <c r="I53" s="79">
        <f t="shared" si="5"/>
        <v>0</v>
      </c>
      <c r="J53" s="79">
        <f t="shared" si="5"/>
        <v>0</v>
      </c>
      <c r="K53" s="79">
        <f t="shared" si="5"/>
        <v>0</v>
      </c>
    </row>
  </sheetData>
  <mergeCells count="9">
    <mergeCell ref="A8:B8"/>
    <mergeCell ref="B4:K4"/>
    <mergeCell ref="A6:A7"/>
    <mergeCell ref="B6:B7"/>
    <mergeCell ref="C6:C7"/>
    <mergeCell ref="D6:E6"/>
    <mergeCell ref="F6:H6"/>
    <mergeCell ref="I6:I7"/>
    <mergeCell ref="J6:K6"/>
  </mergeCells>
  <pageMargins left="0.39370078740157477" right="0.15748031496062992" top="0.23622047244094491" bottom="0.27559055118110237" header="0.23622047244094491" footer="0.19685039370078738"/>
  <pageSetup paperSize="9" scale="48" orientation="portrait" horizontalDpi="1200" verticalDpi="1200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2">
    <tabColor indexed="42"/>
    <pageSetUpPr fitToPage="1"/>
  </sheetPr>
  <dimension ref="A1:S46"/>
  <sheetViews>
    <sheetView zoomScale="68" workbookViewId="0">
      <pane xSplit="2" ySplit="8" topLeftCell="C9" activePane="bottomRight" state="frozen"/>
      <selection activeCell="C9" sqref="C9:E28"/>
      <selection pane="topRight"/>
      <selection pane="bottomLeft"/>
      <selection pane="bottomRight" activeCell="C9" sqref="C9"/>
    </sheetView>
  </sheetViews>
  <sheetFormatPr defaultRowHeight="18"/>
  <cols>
    <col min="1" max="1" width="5.7265625" style="41" customWidth="1"/>
    <col min="2" max="2" width="38" style="9" customWidth="1"/>
    <col min="3" max="3" width="15.08984375" style="42" customWidth="1"/>
    <col min="4" max="4" width="11.7265625" style="42" customWidth="1"/>
    <col min="5" max="5" width="11.90625" style="42" customWidth="1"/>
    <col min="6" max="6" width="10.54296875" style="42" customWidth="1"/>
    <col min="7" max="7" width="12.26953125" style="42" customWidth="1"/>
    <col min="8" max="8" width="11.7265625" style="42" customWidth="1"/>
    <col min="9" max="9" width="12.26953125" style="42" customWidth="1"/>
    <col min="10" max="10" width="12" style="42" customWidth="1"/>
    <col min="11" max="11" width="12.90625" style="42" customWidth="1"/>
    <col min="12" max="13" width="11.7265625" style="9" bestFit="1" customWidth="1"/>
    <col min="14" max="14" width="11.7265625" bestFit="1" customWidth="1"/>
  </cols>
  <sheetData>
    <row r="1" spans="1:13">
      <c r="A1" s="43"/>
      <c r="B1" s="44"/>
      <c r="C1" s="45"/>
      <c r="D1" s="45"/>
      <c r="E1" s="45"/>
      <c r="F1" s="45"/>
      <c r="G1" s="45"/>
      <c r="H1" s="45"/>
      <c r="I1" s="45"/>
      <c r="J1" s="45"/>
      <c r="K1" s="46" t="s">
        <v>144</v>
      </c>
    </row>
    <row r="2" spans="1:13">
      <c r="A2" s="43"/>
      <c r="B2" s="44"/>
      <c r="C2" s="45"/>
      <c r="D2" s="45"/>
      <c r="E2" s="45"/>
      <c r="F2" s="45"/>
      <c r="G2" s="45"/>
      <c r="H2" s="45"/>
      <c r="I2" s="45"/>
      <c r="J2" s="45"/>
      <c r="K2" s="46" t="s">
        <v>186</v>
      </c>
    </row>
    <row r="3" spans="1:13">
      <c r="A3" s="43"/>
      <c r="B3" s="44"/>
      <c r="C3" s="45"/>
      <c r="D3" s="45"/>
      <c r="E3" s="45"/>
      <c r="F3" s="45"/>
      <c r="G3" s="45"/>
      <c r="H3" s="45"/>
      <c r="I3" s="45"/>
      <c r="J3" s="45"/>
      <c r="K3" s="46"/>
    </row>
    <row r="4" spans="1:13" ht="18.75">
      <c r="B4" s="151" t="s">
        <v>187</v>
      </c>
      <c r="C4" s="151"/>
      <c r="D4" s="151"/>
      <c r="E4" s="151"/>
      <c r="F4" s="151"/>
      <c r="G4" s="151"/>
      <c r="H4" s="151"/>
      <c r="I4" s="151"/>
      <c r="J4" s="151"/>
      <c r="K4" s="151"/>
    </row>
    <row r="5" spans="1:13" ht="18.75">
      <c r="A5" s="47"/>
      <c r="B5" s="48"/>
      <c r="C5" s="49"/>
      <c r="D5" s="49"/>
      <c r="E5" s="49"/>
      <c r="F5" s="49"/>
      <c r="G5" s="49"/>
      <c r="H5" s="49"/>
      <c r="I5" s="49"/>
      <c r="J5" s="49"/>
    </row>
    <row r="6" spans="1:13">
      <c r="A6" s="50" t="s">
        <v>145</v>
      </c>
      <c r="B6" s="154" t="s">
        <v>88</v>
      </c>
      <c r="C6" s="156" t="e">
        <f>#REF!</f>
        <v>#REF!</v>
      </c>
      <c r="D6" s="158" t="s">
        <v>162</v>
      </c>
      <c r="E6" s="159"/>
      <c r="F6" s="160" t="s">
        <v>163</v>
      </c>
      <c r="G6" s="161"/>
      <c r="H6" s="161"/>
      <c r="I6" s="162" t="str">
        <f>'прил. 2 по МП к ПЗ 2022'!I6:I7</f>
        <v xml:space="preserve">Проект бюджета города Ставрополя </v>
      </c>
      <c r="J6" s="163" t="s">
        <v>162</v>
      </c>
      <c r="K6" s="164"/>
    </row>
    <row r="7" spans="1:13" ht="94.5">
      <c r="A7" s="52"/>
      <c r="B7" s="155"/>
      <c r="C7" s="157"/>
      <c r="D7" s="53" t="s">
        <v>165</v>
      </c>
      <c r="E7" s="53" t="s">
        <v>166</v>
      </c>
      <c r="F7" s="54" t="s">
        <v>94</v>
      </c>
      <c r="G7" s="54" t="s">
        <v>167</v>
      </c>
      <c r="H7" s="54" t="s">
        <v>168</v>
      </c>
      <c r="I7" s="162"/>
      <c r="J7" s="51" t="s">
        <v>165</v>
      </c>
      <c r="K7" s="51" t="s">
        <v>166</v>
      </c>
    </row>
    <row r="8" spans="1:13">
      <c r="A8" s="62"/>
      <c r="B8" s="80">
        <v>1</v>
      </c>
      <c r="C8" s="55" t="s">
        <v>147</v>
      </c>
      <c r="D8" s="55" t="s">
        <v>148</v>
      </c>
      <c r="E8" s="55" t="s">
        <v>1</v>
      </c>
      <c r="F8" s="56" t="s">
        <v>151</v>
      </c>
      <c r="G8" s="56" t="s">
        <v>150</v>
      </c>
      <c r="H8" s="56" t="s">
        <v>2</v>
      </c>
      <c r="I8" s="57" t="s">
        <v>43</v>
      </c>
      <c r="J8" s="57" t="s">
        <v>48</v>
      </c>
      <c r="K8" s="57" t="s">
        <v>12</v>
      </c>
    </row>
    <row r="9" spans="1:13" ht="31.5">
      <c r="A9" s="62" t="s">
        <v>5</v>
      </c>
      <c r="B9" s="58" t="s">
        <v>53</v>
      </c>
      <c r="C9" s="59">
        <v>6100499.7299999995</v>
      </c>
      <c r="D9" s="59">
        <v>2242054.7599999993</v>
      </c>
      <c r="E9" s="59">
        <v>3858444.97</v>
      </c>
      <c r="F9" s="60" t="e">
        <f t="shared" ref="F9:F27" si="0">SUM(G9:H9)</f>
        <v>#REF!</v>
      </c>
      <c r="G9" s="60" t="e">
        <f t="shared" ref="G9:G27" si="1">J9-D9</f>
        <v>#REF!</v>
      </c>
      <c r="H9" s="60" t="e">
        <f t="shared" ref="H9:H27" si="2">K9-E9</f>
        <v>#REF!</v>
      </c>
      <c r="I9" s="61" t="e">
        <f>#REF!</f>
        <v>#REF!</v>
      </c>
      <c r="J9" s="61" t="e">
        <f>I9-K9</f>
        <v>#REF!</v>
      </c>
      <c r="K9" s="61" t="e">
        <f>#REF!+#REF!+#REF!+#REF!+#REF!+#REF!+#REF!+#REF!+#REF!+#REF!+#REF!+#REF!+#REF!</f>
        <v>#REF!</v>
      </c>
      <c r="L9" s="11" t="e">
        <f>#REF!</f>
        <v>#REF!</v>
      </c>
      <c r="M9" s="11" t="e">
        <f t="shared" ref="M9:M28" si="3">I9-L9</f>
        <v>#REF!</v>
      </c>
    </row>
    <row r="10" spans="1:13" s="13" customFormat="1" ht="63">
      <c r="A10" s="62" t="s">
        <v>15</v>
      </c>
      <c r="B10" s="58" t="s">
        <v>169</v>
      </c>
      <c r="C10" s="59">
        <v>5431.46</v>
      </c>
      <c r="D10" s="59">
        <v>5431.46</v>
      </c>
      <c r="E10" s="59">
        <v>0</v>
      </c>
      <c r="F10" s="60" t="e">
        <f t="shared" si="0"/>
        <v>#REF!</v>
      </c>
      <c r="G10" s="60" t="e">
        <f t="shared" si="1"/>
        <v>#REF!</v>
      </c>
      <c r="H10" s="60">
        <f t="shared" si="2"/>
        <v>0</v>
      </c>
      <c r="I10" s="61" t="e">
        <f>#REF!</f>
        <v>#REF!</v>
      </c>
      <c r="J10" s="61" t="e">
        <f t="shared" ref="J10:J27" si="4">I10-K10</f>
        <v>#REF!</v>
      </c>
      <c r="K10" s="61">
        <v>0</v>
      </c>
      <c r="L10" s="11" t="e">
        <f>#REF!</f>
        <v>#REF!</v>
      </c>
      <c r="M10" s="11" t="e">
        <f t="shared" si="3"/>
        <v>#REF!</v>
      </c>
    </row>
    <row r="11" spans="1:13" s="13" customFormat="1" ht="31.5">
      <c r="A11" s="62" t="s">
        <v>7</v>
      </c>
      <c r="B11" s="58" t="s">
        <v>62</v>
      </c>
      <c r="C11" s="59">
        <v>4153634.9500000007</v>
      </c>
      <c r="D11" s="59">
        <v>89116.300000000279</v>
      </c>
      <c r="E11" s="59">
        <v>4064518.6500000004</v>
      </c>
      <c r="F11" s="60" t="e">
        <f t="shared" si="0"/>
        <v>#REF!</v>
      </c>
      <c r="G11" s="60" t="e">
        <f t="shared" si="1"/>
        <v>#REF!</v>
      </c>
      <c r="H11" s="60" t="e">
        <f t="shared" si="2"/>
        <v>#REF!</v>
      </c>
      <c r="I11" s="61" t="e">
        <f>#REF!</f>
        <v>#REF!</v>
      </c>
      <c r="J11" s="61" t="e">
        <f t="shared" si="4"/>
        <v>#REF!</v>
      </c>
      <c r="K11" s="61" t="e">
        <f>#REF!</f>
        <v>#REF!</v>
      </c>
      <c r="L11" s="63" t="e">
        <f>#REF!</f>
        <v>#REF!</v>
      </c>
      <c r="M11" s="63" t="e">
        <f t="shared" si="3"/>
        <v>#REF!</v>
      </c>
    </row>
    <row r="12" spans="1:13" s="7" customFormat="1" ht="63">
      <c r="A12" s="81" t="s">
        <v>19</v>
      </c>
      <c r="B12" s="58" t="s">
        <v>153</v>
      </c>
      <c r="C12" s="59">
        <v>1403170.48</v>
      </c>
      <c r="D12" s="59">
        <v>921266.27</v>
      </c>
      <c r="E12" s="59">
        <v>481904.20999999996</v>
      </c>
      <c r="F12" s="60" t="e">
        <f t="shared" si="0"/>
        <v>#REF!</v>
      </c>
      <c r="G12" s="60" t="e">
        <f t="shared" si="1"/>
        <v>#REF!</v>
      </c>
      <c r="H12" s="60" t="e">
        <f t="shared" si="2"/>
        <v>#REF!</v>
      </c>
      <c r="I12" s="61" t="e">
        <f>#REF!</f>
        <v>#REF!</v>
      </c>
      <c r="J12" s="61" t="e">
        <f t="shared" si="4"/>
        <v>#REF!</v>
      </c>
      <c r="K12" s="61" t="e">
        <f>#REF!+#REF!+#REF!+#REF!+#REF!+#REF!+#REF!+#REF!</f>
        <v>#REF!</v>
      </c>
      <c r="L12" s="63" t="e">
        <f>#REF!</f>
        <v>#REF!</v>
      </c>
      <c r="M12" s="63" t="e">
        <f t="shared" si="3"/>
        <v>#REF!</v>
      </c>
    </row>
    <row r="13" spans="1:13" s="13" customFormat="1" ht="31.5">
      <c r="A13" s="62" t="s">
        <v>21</v>
      </c>
      <c r="B13" s="58" t="s">
        <v>83</v>
      </c>
      <c r="C13" s="59">
        <v>9488.2999999999993</v>
      </c>
      <c r="D13" s="59">
        <v>9488.2999999999993</v>
      </c>
      <c r="E13" s="59">
        <v>0</v>
      </c>
      <c r="F13" s="60" t="e">
        <f t="shared" si="0"/>
        <v>#REF!</v>
      </c>
      <c r="G13" s="60" t="e">
        <f t="shared" si="1"/>
        <v>#REF!</v>
      </c>
      <c r="H13" s="60">
        <f t="shared" si="2"/>
        <v>0</v>
      </c>
      <c r="I13" s="61" t="e">
        <f>#REF!</f>
        <v>#REF!</v>
      </c>
      <c r="J13" s="61" t="e">
        <f t="shared" si="4"/>
        <v>#REF!</v>
      </c>
      <c r="K13" s="61">
        <v>0</v>
      </c>
      <c r="L13" s="11" t="e">
        <f>#REF!</f>
        <v>#REF!</v>
      </c>
      <c r="M13" s="11" t="e">
        <f t="shared" si="3"/>
        <v>#REF!</v>
      </c>
    </row>
    <row r="14" spans="1:13" s="13" customFormat="1" ht="31.5">
      <c r="A14" s="62" t="s">
        <v>46</v>
      </c>
      <c r="B14" s="58" t="s">
        <v>154</v>
      </c>
      <c r="C14" s="59">
        <v>36594.400000000001</v>
      </c>
      <c r="D14" s="59">
        <v>7404.630000000001</v>
      </c>
      <c r="E14" s="59">
        <v>29189.77</v>
      </c>
      <c r="F14" s="60" t="e">
        <f t="shared" si="0"/>
        <v>#REF!</v>
      </c>
      <c r="G14" s="60" t="e">
        <f t="shared" si="1"/>
        <v>#REF!</v>
      </c>
      <c r="H14" s="60" t="e">
        <f t="shared" si="2"/>
        <v>#REF!</v>
      </c>
      <c r="I14" s="61" t="e">
        <f>#REF!</f>
        <v>#REF!</v>
      </c>
      <c r="J14" s="61" t="e">
        <f t="shared" si="4"/>
        <v>#REF!</v>
      </c>
      <c r="K14" s="61" t="e">
        <f>#REF!</f>
        <v>#REF!</v>
      </c>
      <c r="L14" s="11" t="e">
        <f>#REF!</f>
        <v>#REF!</v>
      </c>
      <c r="M14" s="11" t="e">
        <f t="shared" si="3"/>
        <v>#REF!</v>
      </c>
    </row>
    <row r="15" spans="1:13" ht="18.75">
      <c r="A15" s="62" t="s">
        <v>32</v>
      </c>
      <c r="B15" s="58" t="s">
        <v>37</v>
      </c>
      <c r="C15" s="59">
        <v>529187.72</v>
      </c>
      <c r="D15" s="59">
        <v>522027.16</v>
      </c>
      <c r="E15" s="59">
        <v>7160.5599999999995</v>
      </c>
      <c r="F15" s="60" t="e">
        <f t="shared" si="0"/>
        <v>#REF!</v>
      </c>
      <c r="G15" s="60" t="e">
        <f t="shared" si="1"/>
        <v>#REF!</v>
      </c>
      <c r="H15" s="60" t="e">
        <f t="shared" si="2"/>
        <v>#REF!</v>
      </c>
      <c r="I15" s="61" t="e">
        <f>#REF!</f>
        <v>#REF!</v>
      </c>
      <c r="J15" s="61" t="e">
        <f t="shared" si="4"/>
        <v>#REF!</v>
      </c>
      <c r="K15" s="61" t="e">
        <f>#REF!+#REF!</f>
        <v>#REF!</v>
      </c>
      <c r="L15" s="11" t="e">
        <f>#REF!</f>
        <v>#REF!</v>
      </c>
      <c r="M15" s="11" t="e">
        <f t="shared" si="3"/>
        <v>#REF!</v>
      </c>
    </row>
    <row r="16" spans="1:13" ht="31.5">
      <c r="A16" s="62" t="s">
        <v>35</v>
      </c>
      <c r="B16" s="58" t="s">
        <v>65</v>
      </c>
      <c r="C16" s="59">
        <v>218608.84</v>
      </c>
      <c r="D16" s="59">
        <v>218608.84</v>
      </c>
      <c r="E16" s="59">
        <v>0</v>
      </c>
      <c r="F16" s="60" t="e">
        <f t="shared" si="0"/>
        <v>#REF!</v>
      </c>
      <c r="G16" s="60" t="e">
        <f t="shared" si="1"/>
        <v>#REF!</v>
      </c>
      <c r="H16" s="60">
        <f t="shared" si="2"/>
        <v>0</v>
      </c>
      <c r="I16" s="61" t="e">
        <f>#REF!</f>
        <v>#REF!</v>
      </c>
      <c r="J16" s="61" t="e">
        <f t="shared" si="4"/>
        <v>#REF!</v>
      </c>
      <c r="K16" s="61">
        <v>0</v>
      </c>
      <c r="L16" s="11" t="e">
        <f>#REF!</f>
        <v>#REF!</v>
      </c>
      <c r="M16" s="11" t="e">
        <f t="shared" si="3"/>
        <v>#REF!</v>
      </c>
    </row>
    <row r="17" spans="1:13" s="13" customFormat="1" ht="31.5">
      <c r="A17" s="62" t="s">
        <v>59</v>
      </c>
      <c r="B17" s="58" t="s">
        <v>57</v>
      </c>
      <c r="C17" s="59">
        <v>12623.919999999998</v>
      </c>
      <c r="D17" s="59">
        <v>12623.919999999998</v>
      </c>
      <c r="E17" s="59">
        <v>0</v>
      </c>
      <c r="F17" s="60" t="e">
        <f t="shared" si="0"/>
        <v>#REF!</v>
      </c>
      <c r="G17" s="60" t="e">
        <f t="shared" si="1"/>
        <v>#REF!</v>
      </c>
      <c r="H17" s="60">
        <f t="shared" si="2"/>
        <v>0</v>
      </c>
      <c r="I17" s="61" t="e">
        <f>#REF!</f>
        <v>#REF!</v>
      </c>
      <c r="J17" s="61" t="e">
        <f t="shared" si="4"/>
        <v>#REF!</v>
      </c>
      <c r="K17" s="61">
        <v>0</v>
      </c>
      <c r="L17" s="11" t="e">
        <f>#REF!</f>
        <v>#REF!</v>
      </c>
      <c r="M17" s="11" t="e">
        <f t="shared" si="3"/>
        <v>#REF!</v>
      </c>
    </row>
    <row r="18" spans="1:13" s="13" customFormat="1" ht="47.25">
      <c r="A18" s="62" t="s">
        <v>43</v>
      </c>
      <c r="B18" s="58" t="s">
        <v>49</v>
      </c>
      <c r="C18" s="59">
        <v>218527.73</v>
      </c>
      <c r="D18" s="59">
        <v>218527.73</v>
      </c>
      <c r="E18" s="59">
        <v>0</v>
      </c>
      <c r="F18" s="60" t="e">
        <f t="shared" si="0"/>
        <v>#REF!</v>
      </c>
      <c r="G18" s="60" t="e">
        <f t="shared" si="1"/>
        <v>#REF!</v>
      </c>
      <c r="H18" s="60">
        <f t="shared" si="2"/>
        <v>0</v>
      </c>
      <c r="I18" s="61" t="e">
        <f>#REF!</f>
        <v>#REF!</v>
      </c>
      <c r="J18" s="61" t="e">
        <f t="shared" si="4"/>
        <v>#REF!</v>
      </c>
      <c r="K18" s="61">
        <v>0</v>
      </c>
      <c r="L18" s="11" t="e">
        <f>#REF!</f>
        <v>#REF!</v>
      </c>
      <c r="M18" s="11" t="e">
        <f t="shared" si="3"/>
        <v>#REF!</v>
      </c>
    </row>
    <row r="19" spans="1:13" ht="63">
      <c r="A19" s="62" t="s">
        <v>48</v>
      </c>
      <c r="B19" s="58" t="s">
        <v>38</v>
      </c>
      <c r="C19" s="59">
        <v>8310.2699999999986</v>
      </c>
      <c r="D19" s="59">
        <v>8310.2699999999986</v>
      </c>
      <c r="E19" s="59">
        <v>0</v>
      </c>
      <c r="F19" s="60" t="e">
        <f t="shared" si="0"/>
        <v>#REF!</v>
      </c>
      <c r="G19" s="60" t="e">
        <f t="shared" si="1"/>
        <v>#REF!</v>
      </c>
      <c r="H19" s="60">
        <f t="shared" si="2"/>
        <v>0</v>
      </c>
      <c r="I19" s="61" t="e">
        <f>#REF!</f>
        <v>#REF!</v>
      </c>
      <c r="J19" s="61" t="e">
        <f t="shared" si="4"/>
        <v>#REF!</v>
      </c>
      <c r="K19" s="61">
        <v>0</v>
      </c>
      <c r="L19" s="11" t="e">
        <f>#REF!</f>
        <v>#REF!</v>
      </c>
      <c r="M19" s="11" t="e">
        <f t="shared" si="3"/>
        <v>#REF!</v>
      </c>
    </row>
    <row r="20" spans="1:13" ht="31.5">
      <c r="A20" s="62" t="s">
        <v>12</v>
      </c>
      <c r="B20" s="58" t="s">
        <v>23</v>
      </c>
      <c r="C20" s="59">
        <v>123572.68</v>
      </c>
      <c r="D20" s="59">
        <v>123572.68</v>
      </c>
      <c r="E20" s="59">
        <v>0</v>
      </c>
      <c r="F20" s="60" t="e">
        <f t="shared" si="0"/>
        <v>#REF!</v>
      </c>
      <c r="G20" s="60" t="e">
        <f t="shared" si="1"/>
        <v>#REF!</v>
      </c>
      <c r="H20" s="60">
        <f t="shared" si="2"/>
        <v>0</v>
      </c>
      <c r="I20" s="61" t="e">
        <f>#REF!</f>
        <v>#REF!</v>
      </c>
      <c r="J20" s="61" t="e">
        <f t="shared" si="4"/>
        <v>#REF!</v>
      </c>
      <c r="K20" s="61">
        <v>0</v>
      </c>
      <c r="L20" s="11" t="e">
        <f>#REF!</f>
        <v>#REF!</v>
      </c>
      <c r="M20" s="11" t="e">
        <f t="shared" si="3"/>
        <v>#REF!</v>
      </c>
    </row>
    <row r="21" spans="1:13" s="13" customFormat="1" ht="47.25">
      <c r="A21" s="62" t="s">
        <v>10</v>
      </c>
      <c r="B21" s="58" t="s">
        <v>170</v>
      </c>
      <c r="C21" s="59">
        <v>260</v>
      </c>
      <c r="D21" s="59">
        <v>260</v>
      </c>
      <c r="E21" s="59">
        <v>0</v>
      </c>
      <c r="F21" s="60" t="e">
        <f t="shared" si="0"/>
        <v>#REF!</v>
      </c>
      <c r="G21" s="60" t="e">
        <f t="shared" si="1"/>
        <v>#REF!</v>
      </c>
      <c r="H21" s="60">
        <f t="shared" si="2"/>
        <v>0</v>
      </c>
      <c r="I21" s="61" t="e">
        <f>#REF!</f>
        <v>#REF!</v>
      </c>
      <c r="J21" s="61" t="e">
        <f t="shared" si="4"/>
        <v>#REF!</v>
      </c>
      <c r="K21" s="61">
        <v>0</v>
      </c>
      <c r="L21" s="11" t="e">
        <f>#REF!</f>
        <v>#REF!</v>
      </c>
      <c r="M21" s="11" t="e">
        <f t="shared" si="3"/>
        <v>#REF!</v>
      </c>
    </row>
    <row r="22" spans="1:13" s="13" customFormat="1" ht="63">
      <c r="A22" s="62" t="s">
        <v>28</v>
      </c>
      <c r="B22" s="58" t="s">
        <v>171</v>
      </c>
      <c r="C22" s="59">
        <v>47755.19</v>
      </c>
      <c r="D22" s="59">
        <v>47755.19</v>
      </c>
      <c r="E22" s="59">
        <v>0</v>
      </c>
      <c r="F22" s="60" t="e">
        <f t="shared" si="0"/>
        <v>#REF!</v>
      </c>
      <c r="G22" s="60" t="e">
        <f t="shared" si="1"/>
        <v>#REF!</v>
      </c>
      <c r="H22" s="60">
        <f t="shared" si="2"/>
        <v>0</v>
      </c>
      <c r="I22" s="61" t="e">
        <f>#REF!</f>
        <v>#REF!</v>
      </c>
      <c r="J22" s="61" t="e">
        <f t="shared" si="4"/>
        <v>#REF!</v>
      </c>
      <c r="K22" s="61">
        <v>0</v>
      </c>
      <c r="L22" s="11" t="e">
        <f>#REF!</f>
        <v>#REF!</v>
      </c>
      <c r="M22" s="11" t="e">
        <f t="shared" si="3"/>
        <v>#REF!</v>
      </c>
    </row>
    <row r="23" spans="1:13" ht="47.25">
      <c r="A23" s="62" t="s">
        <v>155</v>
      </c>
      <c r="B23" s="58" t="s">
        <v>24</v>
      </c>
      <c r="C23" s="59">
        <v>148249.73000000004</v>
      </c>
      <c r="D23" s="59">
        <v>148149.73000000004</v>
      </c>
      <c r="E23" s="59">
        <v>100</v>
      </c>
      <c r="F23" s="60" t="e">
        <f t="shared" si="0"/>
        <v>#REF!</v>
      </c>
      <c r="G23" s="60" t="e">
        <f t="shared" si="1"/>
        <v>#REF!</v>
      </c>
      <c r="H23" s="60" t="e">
        <f t="shared" si="2"/>
        <v>#REF!</v>
      </c>
      <c r="I23" s="61" t="e">
        <f>#REF!</f>
        <v>#REF!</v>
      </c>
      <c r="J23" s="61" t="e">
        <f t="shared" si="4"/>
        <v>#REF!</v>
      </c>
      <c r="K23" s="61" t="e">
        <f>#REF!</f>
        <v>#REF!</v>
      </c>
      <c r="L23" s="11" t="e">
        <f>#REF!</f>
        <v>#REF!</v>
      </c>
      <c r="M23" s="11" t="e">
        <f t="shared" si="3"/>
        <v>#REF!</v>
      </c>
    </row>
    <row r="24" spans="1:13" s="13" customFormat="1" ht="78.75">
      <c r="A24" s="62" t="s">
        <v>156</v>
      </c>
      <c r="B24" s="58" t="s">
        <v>172</v>
      </c>
      <c r="C24" s="59">
        <v>114720.76999999999</v>
      </c>
      <c r="D24" s="59">
        <v>114720.76999999999</v>
      </c>
      <c r="E24" s="59">
        <v>0</v>
      </c>
      <c r="F24" s="60" t="e">
        <f t="shared" si="0"/>
        <v>#REF!</v>
      </c>
      <c r="G24" s="60" t="e">
        <f t="shared" si="1"/>
        <v>#REF!</v>
      </c>
      <c r="H24" s="60">
        <f t="shared" si="2"/>
        <v>0</v>
      </c>
      <c r="I24" s="61" t="e">
        <f>#REF!</f>
        <v>#REF!</v>
      </c>
      <c r="J24" s="61" t="e">
        <f t="shared" si="4"/>
        <v>#REF!</v>
      </c>
      <c r="K24" s="61">
        <v>0</v>
      </c>
      <c r="L24" s="11" t="e">
        <f>#REF!</f>
        <v>#REF!</v>
      </c>
      <c r="M24" s="11" t="e">
        <f t="shared" si="3"/>
        <v>#REF!</v>
      </c>
    </row>
    <row r="25" spans="1:13" s="13" customFormat="1" ht="47.25">
      <c r="A25" s="62" t="s">
        <v>157</v>
      </c>
      <c r="B25" s="58" t="s">
        <v>54</v>
      </c>
      <c r="C25" s="59">
        <v>9359.34</v>
      </c>
      <c r="D25" s="59">
        <v>9359.34</v>
      </c>
      <c r="E25" s="59">
        <v>0</v>
      </c>
      <c r="F25" s="60" t="e">
        <f t="shared" si="0"/>
        <v>#REF!</v>
      </c>
      <c r="G25" s="60" t="e">
        <f t="shared" si="1"/>
        <v>#REF!</v>
      </c>
      <c r="H25" s="60">
        <f t="shared" si="2"/>
        <v>0</v>
      </c>
      <c r="I25" s="61" t="e">
        <f>#REF!</f>
        <v>#REF!</v>
      </c>
      <c r="J25" s="61" t="e">
        <f t="shared" si="4"/>
        <v>#REF!</v>
      </c>
      <c r="K25" s="61">
        <v>0</v>
      </c>
      <c r="L25" s="11" t="e">
        <f>#REF!</f>
        <v>#REF!</v>
      </c>
      <c r="M25" s="11" t="e">
        <f t="shared" si="3"/>
        <v>#REF!</v>
      </c>
    </row>
    <row r="26" spans="1:13" ht="31.5">
      <c r="A26" s="62" t="s">
        <v>158</v>
      </c>
      <c r="B26" s="58" t="s">
        <v>25</v>
      </c>
      <c r="C26" s="59">
        <v>2944</v>
      </c>
      <c r="D26" s="59">
        <v>2944</v>
      </c>
      <c r="E26" s="59">
        <v>0</v>
      </c>
      <c r="F26" s="60" t="e">
        <f t="shared" si="0"/>
        <v>#REF!</v>
      </c>
      <c r="G26" s="60" t="e">
        <f t="shared" si="1"/>
        <v>#REF!</v>
      </c>
      <c r="H26" s="60">
        <f t="shared" si="2"/>
        <v>0</v>
      </c>
      <c r="I26" s="61" t="e">
        <f>#REF!</f>
        <v>#REF!</v>
      </c>
      <c r="J26" s="61" t="e">
        <f t="shared" si="4"/>
        <v>#REF!</v>
      </c>
      <c r="K26" s="61">
        <v>0</v>
      </c>
      <c r="L26" s="11" t="e">
        <f>#REF!</f>
        <v>#REF!</v>
      </c>
      <c r="M26" s="11" t="e">
        <f t="shared" si="3"/>
        <v>#REF!</v>
      </c>
    </row>
    <row r="27" spans="1:13" ht="31.5">
      <c r="A27" s="62" t="s">
        <v>159</v>
      </c>
      <c r="B27" s="58" t="s">
        <v>81</v>
      </c>
      <c r="C27" s="59">
        <v>4589.93</v>
      </c>
      <c r="D27" s="59">
        <v>4589.93</v>
      </c>
      <c r="E27" s="59">
        <v>0</v>
      </c>
      <c r="F27" s="60" t="e">
        <f t="shared" si="0"/>
        <v>#REF!</v>
      </c>
      <c r="G27" s="60" t="e">
        <f t="shared" si="1"/>
        <v>#REF!</v>
      </c>
      <c r="H27" s="60">
        <f t="shared" si="2"/>
        <v>0</v>
      </c>
      <c r="I27" s="61" t="e">
        <f>#REF!</f>
        <v>#REF!</v>
      </c>
      <c r="J27" s="61" t="e">
        <f t="shared" si="4"/>
        <v>#REF!</v>
      </c>
      <c r="K27" s="61">
        <v>0</v>
      </c>
      <c r="L27" s="11" t="e">
        <f>#REF!</f>
        <v>#REF!</v>
      </c>
      <c r="M27" s="11" t="e">
        <f t="shared" si="3"/>
        <v>#REF!</v>
      </c>
    </row>
    <row r="28" spans="1:13" s="14" customFormat="1" ht="18.75">
      <c r="A28" s="82"/>
      <c r="B28" s="66" t="s">
        <v>173</v>
      </c>
      <c r="C28" s="67">
        <v>13147529.440000001</v>
      </c>
      <c r="D28" s="67">
        <v>4706211.2799999984</v>
      </c>
      <c r="E28" s="67">
        <v>8441318.160000002</v>
      </c>
      <c r="F28" s="68" t="e">
        <f t="shared" ref="F28:K28" si="5">F9+F10+F11+F12+F13+F14+F15+F16+F17+F18+F19+F20+F21+F22+F23+F24+F25+F26+F27</f>
        <v>#REF!</v>
      </c>
      <c r="G28" s="68" t="e">
        <f t="shared" si="5"/>
        <v>#REF!</v>
      </c>
      <c r="H28" s="68" t="e">
        <f t="shared" si="5"/>
        <v>#REF!</v>
      </c>
      <c r="I28" s="69" t="e">
        <f t="shared" si="5"/>
        <v>#REF!</v>
      </c>
      <c r="J28" s="69" t="e">
        <f t="shared" si="5"/>
        <v>#REF!</v>
      </c>
      <c r="K28" s="69" t="e">
        <f t="shared" si="5"/>
        <v>#REF!</v>
      </c>
      <c r="L28" s="70" t="e">
        <f>#REF!</f>
        <v>#REF!</v>
      </c>
      <c r="M28" s="70" t="e">
        <f t="shared" si="3"/>
        <v>#REF!</v>
      </c>
    </row>
    <row r="30" spans="1:13" ht="18.75">
      <c r="A30" s="71"/>
      <c r="B30" s="72" t="s">
        <v>174</v>
      </c>
      <c r="C30" s="59"/>
      <c r="D30" s="59"/>
      <c r="E30" s="59"/>
      <c r="F30" s="73" t="e">
        <f>#REF!</f>
        <v>#REF!</v>
      </c>
      <c r="G30" s="73"/>
      <c r="H30" s="73"/>
      <c r="I30" s="73" t="e">
        <f>#REF!</f>
        <v>#REF!</v>
      </c>
      <c r="J30" s="73" t="e">
        <f>#REF!</f>
        <v>#REF!</v>
      </c>
      <c r="K30" s="73" t="e">
        <f>#REF!</f>
        <v>#REF!</v>
      </c>
    </row>
    <row r="31" spans="1:13" ht="18.75">
      <c r="A31" s="71"/>
      <c r="B31" s="72" t="s">
        <v>146</v>
      </c>
      <c r="C31" s="73">
        <v>0</v>
      </c>
      <c r="D31" s="73"/>
      <c r="E31" s="73"/>
      <c r="F31" s="73" t="e">
        <f>F25-F30</f>
        <v>#REF!</v>
      </c>
      <c r="G31" s="73"/>
      <c r="H31" s="73"/>
      <c r="I31" s="73" t="e">
        <f>I28-I30</f>
        <v>#REF!</v>
      </c>
      <c r="J31" s="73"/>
      <c r="K31" s="73" t="e">
        <f>K25-K30</f>
        <v>#REF!</v>
      </c>
    </row>
    <row r="33" spans="1:19" ht="18.75">
      <c r="A33" s="71"/>
      <c r="B33" s="72" t="s">
        <v>94</v>
      </c>
      <c r="C33" s="59" t="e">
        <f>#REF!</f>
        <v>#REF!</v>
      </c>
      <c r="D33" s="59"/>
      <c r="E33" s="59"/>
      <c r="F33" s="73" t="e">
        <f>#REF!</f>
        <v>#REF!</v>
      </c>
      <c r="G33" s="73"/>
      <c r="H33" s="73"/>
      <c r="I33" s="73" t="e">
        <f>I28+'прил. 3 по неМП 2023'!I29</f>
        <v>#REF!</v>
      </c>
      <c r="J33" s="73" t="e">
        <f>J28+'прил. 3 по неМП 2023'!J29</f>
        <v>#REF!</v>
      </c>
      <c r="K33" s="73" t="e">
        <f>K28+'прил. 3 по неМП 2023'!K29</f>
        <v>#REF!</v>
      </c>
    </row>
    <row r="34" spans="1:19" ht="18.75">
      <c r="A34" s="71"/>
      <c r="B34" s="72" t="s">
        <v>175</v>
      </c>
      <c r="C34" s="73">
        <v>0</v>
      </c>
      <c r="D34" s="73"/>
      <c r="E34" s="73"/>
      <c r="F34" s="73" t="e">
        <f>F28-F33</f>
        <v>#REF!</v>
      </c>
      <c r="G34" s="73"/>
      <c r="H34" s="73"/>
      <c r="I34" s="73" t="e">
        <f>#REF!</f>
        <v>#REF!</v>
      </c>
      <c r="J34" s="73" t="e">
        <f>#REF!</f>
        <v>#REF!</v>
      </c>
      <c r="K34" s="73" t="e">
        <f>#REF!</f>
        <v>#REF!</v>
      </c>
    </row>
    <row r="35" spans="1:19">
      <c r="B35" s="9" t="s">
        <v>146</v>
      </c>
      <c r="I35" s="15" t="e">
        <f>I33-I34</f>
        <v>#REF!</v>
      </c>
      <c r="J35" s="15" t="e">
        <f>J33-J34</f>
        <v>#REF!</v>
      </c>
      <c r="K35" s="15" t="e">
        <f>K33-K34</f>
        <v>#REF!</v>
      </c>
    </row>
    <row r="36" spans="1:19">
      <c r="I36" s="15"/>
    </row>
    <row r="37" spans="1:19" ht="18.75">
      <c r="A37" s="71"/>
      <c r="B37" s="72" t="s">
        <v>185</v>
      </c>
      <c r="C37" s="73"/>
      <c r="D37" s="73"/>
      <c r="E37" s="73"/>
      <c r="F37" s="73"/>
      <c r="G37" s="73"/>
      <c r="H37" s="73"/>
      <c r="I37" s="73"/>
      <c r="J37" s="73"/>
      <c r="K37" s="73"/>
    </row>
    <row r="38" spans="1:19" ht="18.75">
      <c r="A38" s="71"/>
      <c r="B38" s="72" t="s">
        <v>188</v>
      </c>
      <c r="C38" s="73"/>
      <c r="D38" s="73"/>
      <c r="E38" s="73"/>
      <c r="F38" s="73"/>
      <c r="G38" s="73"/>
      <c r="H38" s="73"/>
      <c r="I38" s="73"/>
      <c r="J38" s="73"/>
      <c r="K38" s="73"/>
    </row>
    <row r="39" spans="1:19">
      <c r="I39" s="10"/>
      <c r="J39" s="10"/>
      <c r="K39" s="10"/>
    </row>
    <row r="40" spans="1:19" ht="72">
      <c r="C40" s="75" t="s">
        <v>184</v>
      </c>
      <c r="D40" s="75" t="s">
        <v>181</v>
      </c>
      <c r="E40" s="75" t="s">
        <v>182</v>
      </c>
      <c r="F40" s="76" t="s">
        <v>183</v>
      </c>
      <c r="G40" s="76" t="s">
        <v>181</v>
      </c>
      <c r="H40" s="76" t="s">
        <v>182</v>
      </c>
      <c r="I40" s="77" t="s">
        <v>184</v>
      </c>
      <c r="J40" s="77" t="s">
        <v>181</v>
      </c>
      <c r="K40" s="77" t="s">
        <v>182</v>
      </c>
      <c r="L40" s="15"/>
      <c r="M40" s="15"/>
      <c r="N40" s="15"/>
      <c r="O40" s="42" t="s">
        <v>176</v>
      </c>
      <c r="P40" s="42" t="s">
        <v>177</v>
      </c>
      <c r="Q40" s="9"/>
      <c r="R40" s="78" t="s">
        <v>178</v>
      </c>
      <c r="S40" s="42" t="s">
        <v>179</v>
      </c>
    </row>
    <row r="41" spans="1:19">
      <c r="C41" s="16">
        <f>SUM(D41:E41)</f>
        <v>14397930</v>
      </c>
      <c r="D41" s="16">
        <f>D28+'прил. 3 по неМП 2023'!D29</f>
        <v>5861107.3299999982</v>
      </c>
      <c r="E41" s="16">
        <f>E28+'прил. 3 по неМП 2023'!E29</f>
        <v>8536822.6700000018</v>
      </c>
      <c r="F41" s="15" t="e">
        <f>F28+'прил. 3 по неМП 2023'!F29</f>
        <v>#REF!</v>
      </c>
      <c r="G41" s="15" t="e">
        <f>G28+'прил. 3 по неМП 2023'!G29</f>
        <v>#REF!</v>
      </c>
      <c r="H41" s="15" t="e">
        <f>H28+'прил. 3 по неМП 2023'!H29</f>
        <v>#REF!</v>
      </c>
      <c r="I41" s="83" t="e">
        <f>SUM(J41:K41)</f>
        <v>#REF!</v>
      </c>
      <c r="J41" s="83" t="e">
        <f>J28+'прил. 3 по неМП 2023'!J29</f>
        <v>#REF!</v>
      </c>
      <c r="K41" s="83" t="e">
        <f>K28+'прил. 3 по неМП 2023'!K29</f>
        <v>#REF!</v>
      </c>
      <c r="L41" s="11"/>
      <c r="M41" s="11"/>
      <c r="N41" s="11"/>
      <c r="O41" s="8"/>
    </row>
    <row r="42" spans="1:19">
      <c r="C42" s="15"/>
      <c r="D42" s="15">
        <v>5011103.9000000004</v>
      </c>
      <c r="J42" s="15"/>
      <c r="K42" s="15"/>
      <c r="L42" s="11"/>
    </row>
    <row r="43" spans="1:19">
      <c r="D43" s="15">
        <f>D41-D42</f>
        <v>850003.42999999784</v>
      </c>
      <c r="J43" s="15"/>
      <c r="K43" s="15"/>
      <c r="L43" s="11"/>
    </row>
    <row r="44" spans="1:19">
      <c r="E44" s="84"/>
      <c r="F44" s="79"/>
      <c r="G44" s="15"/>
      <c r="H44" s="15"/>
      <c r="I44" s="79" t="e">
        <f>#REF!</f>
        <v>#REF!</v>
      </c>
      <c r="J44" s="79" t="e">
        <f>#REF!</f>
        <v>#REF!</v>
      </c>
      <c r="K44" s="79" t="e">
        <f>#REF!</f>
        <v>#REF!</v>
      </c>
      <c r="L44" s="79"/>
    </row>
    <row r="45" spans="1:19">
      <c r="E45" s="79"/>
      <c r="F45" s="79"/>
      <c r="G45" s="79"/>
      <c r="H45" s="79"/>
      <c r="I45" s="79" t="e">
        <f>I41-I44</f>
        <v>#REF!</v>
      </c>
      <c r="J45" s="79" t="e">
        <f>J41-J44</f>
        <v>#REF!</v>
      </c>
      <c r="K45" s="79" t="e">
        <f>K41-K44</f>
        <v>#REF!</v>
      </c>
      <c r="L45" s="79"/>
    </row>
    <row r="46" spans="1:19">
      <c r="L46" s="11"/>
    </row>
  </sheetData>
  <mergeCells count="7">
    <mergeCell ref="B4:K4"/>
    <mergeCell ref="B6:B7"/>
    <mergeCell ref="C6:C7"/>
    <mergeCell ref="D6:E6"/>
    <mergeCell ref="F6:H6"/>
    <mergeCell ref="I6:I7"/>
    <mergeCell ref="J6:K6"/>
  </mergeCells>
  <pageMargins left="0.39370078740157477" right="0.15748031496062992" top="0.23622047244094491" bottom="0.27559055118110237" header="0.23622047244094491" footer="0.19685039370078738"/>
  <pageSetup paperSize="9" scale="46" orientation="portrait" horizontalDpi="1200" verticalDpi="1200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4">
    <tabColor indexed="43"/>
    <pageSetUpPr fitToPage="1"/>
  </sheetPr>
  <dimension ref="A1:S46"/>
  <sheetViews>
    <sheetView zoomScale="68" workbookViewId="0">
      <pane xSplit="2" ySplit="8" topLeftCell="C9" activePane="bottomRight" state="frozen"/>
      <selection activeCell="C9" sqref="C9:E28"/>
      <selection pane="topRight"/>
      <selection pane="bottomLeft"/>
      <selection pane="bottomRight" activeCell="C9" sqref="C9"/>
    </sheetView>
  </sheetViews>
  <sheetFormatPr defaultRowHeight="18"/>
  <cols>
    <col min="1" max="1" width="5.7265625" style="41" customWidth="1"/>
    <col min="2" max="2" width="21.90625" style="9" customWidth="1"/>
    <col min="3" max="3" width="15.08984375" style="42" customWidth="1"/>
    <col min="4" max="4" width="11.7265625" style="42" customWidth="1"/>
    <col min="5" max="5" width="11.90625" style="42" customWidth="1"/>
    <col min="6" max="6" width="10.54296875" style="42" customWidth="1"/>
    <col min="7" max="7" width="12.26953125" style="42" customWidth="1"/>
    <col min="8" max="8" width="11.7265625" style="42" customWidth="1"/>
    <col min="9" max="9" width="12.26953125" style="42" customWidth="1"/>
    <col min="10" max="10" width="11.54296875" style="42" bestFit="1" customWidth="1"/>
    <col min="11" max="11" width="12.90625" style="42" customWidth="1"/>
    <col min="12" max="13" width="11.7265625" style="9" bestFit="1" customWidth="1"/>
    <col min="14" max="14" width="11.7265625" bestFit="1" customWidth="1"/>
  </cols>
  <sheetData>
    <row r="1" spans="1:13">
      <c r="A1" s="43"/>
      <c r="B1" s="44"/>
      <c r="C1" s="45"/>
      <c r="D1" s="45"/>
      <c r="E1" s="45"/>
      <c r="F1" s="45"/>
      <c r="G1" s="45"/>
      <c r="H1" s="45"/>
      <c r="I1" s="45"/>
      <c r="J1" s="45"/>
      <c r="K1" s="46" t="s">
        <v>144</v>
      </c>
    </row>
    <row r="2" spans="1:13">
      <c r="A2" s="43"/>
      <c r="B2" s="44"/>
      <c r="C2" s="45"/>
      <c r="D2" s="45"/>
      <c r="E2" s="45"/>
      <c r="F2" s="45"/>
      <c r="G2" s="45"/>
      <c r="H2" s="45"/>
      <c r="I2" s="45"/>
      <c r="J2" s="45"/>
      <c r="K2" s="46" t="s">
        <v>186</v>
      </c>
    </row>
    <row r="3" spans="1:13">
      <c r="A3" s="43"/>
      <c r="B3" s="44"/>
      <c r="C3" s="45"/>
      <c r="D3" s="45"/>
      <c r="E3" s="45"/>
      <c r="F3" s="45"/>
      <c r="G3" s="45"/>
      <c r="H3" s="45"/>
      <c r="I3" s="45"/>
      <c r="J3" s="45"/>
      <c r="K3" s="46"/>
    </row>
    <row r="4" spans="1:13" ht="18.75">
      <c r="B4" s="151" t="s">
        <v>189</v>
      </c>
      <c r="C4" s="151"/>
      <c r="D4" s="151"/>
      <c r="E4" s="151"/>
      <c r="F4" s="151"/>
      <c r="G4" s="151"/>
      <c r="H4" s="151"/>
      <c r="I4" s="151"/>
      <c r="J4" s="151"/>
      <c r="K4" s="151"/>
    </row>
    <row r="5" spans="1:13" ht="18.75">
      <c r="A5" s="47"/>
      <c r="B5" s="48"/>
      <c r="C5" s="49"/>
      <c r="D5" s="49"/>
      <c r="E5" s="49"/>
      <c r="F5" s="49"/>
      <c r="G5" s="49"/>
      <c r="H5" s="49"/>
      <c r="I5" s="49"/>
      <c r="J5" s="49"/>
      <c r="K5" s="49" t="s">
        <v>190</v>
      </c>
    </row>
    <row r="6" spans="1:13" ht="17.45" customHeight="1">
      <c r="A6" s="50" t="s">
        <v>145</v>
      </c>
      <c r="B6" s="154" t="s">
        <v>88</v>
      </c>
      <c r="C6" s="156" t="e">
        <f>'прил. 2 по МП к ПЗ 2022'!C6:C7</f>
        <v>#REF!</v>
      </c>
      <c r="D6" s="158" t="s">
        <v>162</v>
      </c>
      <c r="E6" s="165"/>
      <c r="F6" s="160" t="s">
        <v>163</v>
      </c>
      <c r="G6" s="161"/>
      <c r="H6" s="166"/>
      <c r="I6" s="167" t="str">
        <f>'прил. 2 по МП к ПЗ 2022'!I6:I7</f>
        <v xml:space="preserve">Проект бюджета города Ставрополя </v>
      </c>
      <c r="J6" s="168" t="s">
        <v>162</v>
      </c>
      <c r="K6" s="169"/>
    </row>
    <row r="7" spans="1:13" ht="113.45" customHeight="1">
      <c r="A7" s="52"/>
      <c r="B7" s="155"/>
      <c r="C7" s="157"/>
      <c r="D7" s="53" t="s">
        <v>165</v>
      </c>
      <c r="E7" s="53" t="s">
        <v>166</v>
      </c>
      <c r="F7" s="54" t="s">
        <v>94</v>
      </c>
      <c r="G7" s="54" t="s">
        <v>167</v>
      </c>
      <c r="H7" s="54" t="s">
        <v>168</v>
      </c>
      <c r="I7" s="167"/>
      <c r="J7" s="85" t="s">
        <v>165</v>
      </c>
      <c r="K7" s="86" t="s">
        <v>166</v>
      </c>
    </row>
    <row r="8" spans="1:13">
      <c r="A8" s="62"/>
      <c r="B8" s="80">
        <v>1</v>
      </c>
      <c r="C8" s="55" t="s">
        <v>147</v>
      </c>
      <c r="D8" s="55" t="s">
        <v>148</v>
      </c>
      <c r="E8" s="55" t="s">
        <v>1</v>
      </c>
      <c r="F8" s="56" t="s">
        <v>149</v>
      </c>
      <c r="G8" s="56" t="s">
        <v>151</v>
      </c>
      <c r="H8" s="56" t="s">
        <v>150</v>
      </c>
      <c r="I8" s="87" t="s">
        <v>2</v>
      </c>
      <c r="J8" s="87" t="s">
        <v>152</v>
      </c>
      <c r="K8" s="87" t="s">
        <v>43</v>
      </c>
    </row>
    <row r="9" spans="1:13" ht="47.25">
      <c r="A9" s="62" t="s">
        <v>5</v>
      </c>
      <c r="B9" s="58" t="s">
        <v>53</v>
      </c>
      <c r="C9" s="59">
        <v>6121830.0000000009</v>
      </c>
      <c r="D9" s="59">
        <v>2242272.0800000015</v>
      </c>
      <c r="E9" s="59">
        <v>3879557.9199999995</v>
      </c>
      <c r="F9" s="60" t="e">
        <f>SUM(G9:H9)</f>
        <v>#REF!</v>
      </c>
      <c r="G9" s="60" t="e">
        <f>J9-D9</f>
        <v>#REF!</v>
      </c>
      <c r="H9" s="60" t="e">
        <f>K9-E9</f>
        <v>#REF!</v>
      </c>
      <c r="I9" s="88" t="e">
        <f>#REF!</f>
        <v>#REF!</v>
      </c>
      <c r="J9" s="88" t="e">
        <f>I9-K9</f>
        <v>#REF!</v>
      </c>
      <c r="K9" s="88" t="e">
        <f>#REF!+#REF!+#REF!+#REF!+#REF!+#REF!+#REF!+#REF!+#REF!+#REF!</f>
        <v>#REF!</v>
      </c>
      <c r="L9" s="11" t="e">
        <f>#REF!</f>
        <v>#REF!</v>
      </c>
      <c r="M9" s="11" t="e">
        <f>I9-L9</f>
        <v>#REF!</v>
      </c>
    </row>
    <row r="10" spans="1:13" s="13" customFormat="1" ht="45.75" customHeight="1">
      <c r="A10" s="62" t="s">
        <v>15</v>
      </c>
      <c r="B10" s="58" t="s">
        <v>169</v>
      </c>
      <c r="C10" s="59">
        <v>5431.46</v>
      </c>
      <c r="D10" s="59">
        <v>5431.46</v>
      </c>
      <c r="E10" s="59">
        <v>0</v>
      </c>
      <c r="F10" s="60" t="e">
        <f t="shared" ref="F10:F27" si="0">SUM(G10:H10)</f>
        <v>#REF!</v>
      </c>
      <c r="G10" s="60" t="e">
        <f t="shared" ref="G10:H27" si="1">J10-D10</f>
        <v>#REF!</v>
      </c>
      <c r="H10" s="60">
        <f t="shared" si="1"/>
        <v>0</v>
      </c>
      <c r="I10" s="88" t="e">
        <f>#REF!</f>
        <v>#REF!</v>
      </c>
      <c r="J10" s="88" t="e">
        <f t="shared" ref="J10:J27" si="2">I10-K10</f>
        <v>#REF!</v>
      </c>
      <c r="K10" s="88">
        <v>0</v>
      </c>
      <c r="L10" s="11" t="e">
        <f>#REF!</f>
        <v>#REF!</v>
      </c>
      <c r="M10" s="11" t="e">
        <f t="shared" ref="M10:M28" si="3">I10-L10</f>
        <v>#REF!</v>
      </c>
    </row>
    <row r="11" spans="1:13" s="13" customFormat="1" ht="42" customHeight="1">
      <c r="A11" s="62" t="s">
        <v>7</v>
      </c>
      <c r="B11" s="58" t="s">
        <v>62</v>
      </c>
      <c r="C11" s="59">
        <v>4348167.26</v>
      </c>
      <c r="D11" s="59">
        <v>89116.299999999814</v>
      </c>
      <c r="E11" s="59">
        <v>4259050.96</v>
      </c>
      <c r="F11" s="60" t="e">
        <f t="shared" si="0"/>
        <v>#REF!</v>
      </c>
      <c r="G11" s="60" t="e">
        <f t="shared" si="1"/>
        <v>#REF!</v>
      </c>
      <c r="H11" s="60" t="e">
        <f t="shared" si="1"/>
        <v>#REF!</v>
      </c>
      <c r="I11" s="88" t="e">
        <f>#REF!</f>
        <v>#REF!</v>
      </c>
      <c r="J11" s="88" t="e">
        <f t="shared" si="2"/>
        <v>#REF!</v>
      </c>
      <c r="K11" s="88" t="e">
        <f>#REF!</f>
        <v>#REF!</v>
      </c>
      <c r="L11" s="11" t="e">
        <f>#REF!</f>
        <v>#REF!</v>
      </c>
      <c r="M11" s="11" t="e">
        <f t="shared" si="3"/>
        <v>#REF!</v>
      </c>
    </row>
    <row r="12" spans="1:13" ht="54" customHeight="1">
      <c r="A12" s="81" t="s">
        <v>19</v>
      </c>
      <c r="B12" s="58" t="s">
        <v>153</v>
      </c>
      <c r="C12" s="59">
        <v>957509.71000000008</v>
      </c>
      <c r="D12" s="59">
        <v>903041.49000000011</v>
      </c>
      <c r="E12" s="59">
        <v>54468.22</v>
      </c>
      <c r="F12" s="60" t="e">
        <f t="shared" si="0"/>
        <v>#REF!</v>
      </c>
      <c r="G12" s="60" t="e">
        <f t="shared" si="1"/>
        <v>#REF!</v>
      </c>
      <c r="H12" s="60" t="e">
        <f t="shared" si="1"/>
        <v>#REF!</v>
      </c>
      <c r="I12" s="88" t="e">
        <f>#REF!</f>
        <v>#REF!</v>
      </c>
      <c r="J12" s="88" t="e">
        <f t="shared" si="2"/>
        <v>#REF!</v>
      </c>
      <c r="K12" s="88" t="e">
        <f>#REF!+#REF!+#REF!+#REF!+#REF!</f>
        <v>#REF!</v>
      </c>
      <c r="L12" s="11" t="e">
        <f>#REF!</f>
        <v>#REF!</v>
      </c>
      <c r="M12" s="11" t="e">
        <f t="shared" si="3"/>
        <v>#REF!</v>
      </c>
    </row>
    <row r="13" spans="1:13" s="13" customFormat="1" ht="47.25">
      <c r="A13" s="62" t="s">
        <v>21</v>
      </c>
      <c r="B13" s="58" t="s">
        <v>83</v>
      </c>
      <c r="C13" s="59">
        <v>9488.2999999999993</v>
      </c>
      <c r="D13" s="59">
        <v>9488.2999999999993</v>
      </c>
      <c r="E13" s="59">
        <v>0</v>
      </c>
      <c r="F13" s="60" t="e">
        <f t="shared" si="0"/>
        <v>#REF!</v>
      </c>
      <c r="G13" s="60" t="e">
        <f t="shared" si="1"/>
        <v>#REF!</v>
      </c>
      <c r="H13" s="60">
        <f t="shared" si="1"/>
        <v>0</v>
      </c>
      <c r="I13" s="88" t="e">
        <f>#REF!</f>
        <v>#REF!</v>
      </c>
      <c r="J13" s="88" t="e">
        <f t="shared" si="2"/>
        <v>#REF!</v>
      </c>
      <c r="K13" s="88">
        <v>0</v>
      </c>
      <c r="L13" s="11" t="e">
        <f>#REF!</f>
        <v>#REF!</v>
      </c>
      <c r="M13" s="11" t="e">
        <f t="shared" si="3"/>
        <v>#REF!</v>
      </c>
    </row>
    <row r="14" spans="1:13" s="13" customFormat="1" ht="47.25">
      <c r="A14" s="62" t="s">
        <v>46</v>
      </c>
      <c r="B14" s="58" t="s">
        <v>154</v>
      </c>
      <c r="C14" s="59">
        <v>37099.08</v>
      </c>
      <c r="D14" s="59">
        <v>7404.630000000001</v>
      </c>
      <c r="E14" s="59">
        <v>29694.45</v>
      </c>
      <c r="F14" s="60" t="e">
        <f t="shared" si="0"/>
        <v>#REF!</v>
      </c>
      <c r="G14" s="60" t="e">
        <f t="shared" si="1"/>
        <v>#REF!</v>
      </c>
      <c r="H14" s="60" t="e">
        <f t="shared" si="1"/>
        <v>#REF!</v>
      </c>
      <c r="I14" s="88" t="e">
        <f>#REF!</f>
        <v>#REF!</v>
      </c>
      <c r="J14" s="88" t="e">
        <f t="shared" si="2"/>
        <v>#REF!</v>
      </c>
      <c r="K14" s="88" t="e">
        <f>#REF!</f>
        <v>#REF!</v>
      </c>
      <c r="L14" s="11" t="e">
        <f>#REF!</f>
        <v>#REF!</v>
      </c>
      <c r="M14" s="11" t="e">
        <f t="shared" si="3"/>
        <v>#REF!</v>
      </c>
    </row>
    <row r="15" spans="1:13" ht="31.5">
      <c r="A15" s="62" t="s">
        <v>32</v>
      </c>
      <c r="B15" s="58" t="s">
        <v>37</v>
      </c>
      <c r="C15" s="59">
        <v>547452.96</v>
      </c>
      <c r="D15" s="59">
        <v>522177.3</v>
      </c>
      <c r="E15" s="59">
        <v>25275.66</v>
      </c>
      <c r="F15" s="60" t="e">
        <f t="shared" si="0"/>
        <v>#REF!</v>
      </c>
      <c r="G15" s="60" t="e">
        <f t="shared" si="1"/>
        <v>#REF!</v>
      </c>
      <c r="H15" s="60" t="e">
        <f t="shared" si="1"/>
        <v>#REF!</v>
      </c>
      <c r="I15" s="88" t="e">
        <f>#REF!</f>
        <v>#REF!</v>
      </c>
      <c r="J15" s="88" t="e">
        <f t="shared" si="2"/>
        <v>#REF!</v>
      </c>
      <c r="K15" s="88" t="e">
        <f>#REF!+#REF!</f>
        <v>#REF!</v>
      </c>
      <c r="L15" s="11" t="e">
        <f>#REF!</f>
        <v>#REF!</v>
      </c>
      <c r="M15" s="11" t="e">
        <f t="shared" si="3"/>
        <v>#REF!</v>
      </c>
    </row>
    <row r="16" spans="1:13" ht="47.25">
      <c r="A16" s="62" t="s">
        <v>35</v>
      </c>
      <c r="B16" s="58" t="s">
        <v>65</v>
      </c>
      <c r="C16" s="59">
        <v>218608.84</v>
      </c>
      <c r="D16" s="59">
        <v>218608.84</v>
      </c>
      <c r="E16" s="59">
        <v>0</v>
      </c>
      <c r="F16" s="60" t="e">
        <f t="shared" si="0"/>
        <v>#REF!</v>
      </c>
      <c r="G16" s="60" t="e">
        <f t="shared" si="1"/>
        <v>#REF!</v>
      </c>
      <c r="H16" s="60">
        <f t="shared" si="1"/>
        <v>0</v>
      </c>
      <c r="I16" s="88" t="e">
        <f>#REF!</f>
        <v>#REF!</v>
      </c>
      <c r="J16" s="88" t="e">
        <f t="shared" si="2"/>
        <v>#REF!</v>
      </c>
      <c r="K16" s="88">
        <v>0</v>
      </c>
      <c r="L16" s="11" t="e">
        <f>#REF!</f>
        <v>#REF!</v>
      </c>
      <c r="M16" s="11" t="e">
        <f t="shared" si="3"/>
        <v>#REF!</v>
      </c>
    </row>
    <row r="17" spans="1:13" s="13" customFormat="1" ht="31.5">
      <c r="A17" s="62" t="s">
        <v>59</v>
      </c>
      <c r="B17" s="58" t="s">
        <v>57</v>
      </c>
      <c r="C17" s="59">
        <v>12623.919999999998</v>
      </c>
      <c r="D17" s="59">
        <v>12623.919999999998</v>
      </c>
      <c r="E17" s="59">
        <v>0</v>
      </c>
      <c r="F17" s="60" t="e">
        <f t="shared" si="0"/>
        <v>#REF!</v>
      </c>
      <c r="G17" s="60" t="e">
        <f t="shared" si="1"/>
        <v>#REF!</v>
      </c>
      <c r="H17" s="60">
        <f t="shared" si="1"/>
        <v>0</v>
      </c>
      <c r="I17" s="88" t="e">
        <f>#REF!</f>
        <v>#REF!</v>
      </c>
      <c r="J17" s="88" t="e">
        <f t="shared" si="2"/>
        <v>#REF!</v>
      </c>
      <c r="K17" s="88">
        <v>0</v>
      </c>
      <c r="L17" s="11" t="e">
        <f>#REF!</f>
        <v>#REF!</v>
      </c>
      <c r="M17" s="11" t="e">
        <f t="shared" si="3"/>
        <v>#REF!</v>
      </c>
    </row>
    <row r="18" spans="1:13" s="13" customFormat="1" ht="63">
      <c r="A18" s="62" t="s">
        <v>43</v>
      </c>
      <c r="B18" s="58" t="s">
        <v>49</v>
      </c>
      <c r="C18" s="59">
        <v>228061</v>
      </c>
      <c r="D18" s="59">
        <v>228061</v>
      </c>
      <c r="E18" s="59">
        <v>0</v>
      </c>
      <c r="F18" s="60" t="e">
        <f t="shared" si="0"/>
        <v>#REF!</v>
      </c>
      <c r="G18" s="60" t="e">
        <f t="shared" si="1"/>
        <v>#REF!</v>
      </c>
      <c r="H18" s="60">
        <f t="shared" si="1"/>
        <v>0</v>
      </c>
      <c r="I18" s="88" t="e">
        <f>#REF!</f>
        <v>#REF!</v>
      </c>
      <c r="J18" s="88" t="e">
        <f t="shared" si="2"/>
        <v>#REF!</v>
      </c>
      <c r="K18" s="88">
        <v>0</v>
      </c>
      <c r="L18" s="11" t="e">
        <f>#REF!</f>
        <v>#REF!</v>
      </c>
      <c r="M18" s="11" t="e">
        <f t="shared" si="3"/>
        <v>#REF!</v>
      </c>
    </row>
    <row r="19" spans="1:13" ht="59.25" customHeight="1">
      <c r="A19" s="62" t="s">
        <v>48</v>
      </c>
      <c r="B19" s="58" t="s">
        <v>38</v>
      </c>
      <c r="C19" s="59">
        <v>8310.2699999999986</v>
      </c>
      <c r="D19" s="59">
        <v>8310.2699999999986</v>
      </c>
      <c r="E19" s="59">
        <v>0</v>
      </c>
      <c r="F19" s="60" t="e">
        <f t="shared" si="0"/>
        <v>#REF!</v>
      </c>
      <c r="G19" s="60" t="e">
        <f t="shared" si="1"/>
        <v>#REF!</v>
      </c>
      <c r="H19" s="60">
        <f t="shared" si="1"/>
        <v>0</v>
      </c>
      <c r="I19" s="88" t="e">
        <f>#REF!</f>
        <v>#REF!</v>
      </c>
      <c r="J19" s="88" t="e">
        <f t="shared" si="2"/>
        <v>#REF!</v>
      </c>
      <c r="K19" s="88">
        <v>0</v>
      </c>
      <c r="L19" s="11" t="e">
        <f>#REF!</f>
        <v>#REF!</v>
      </c>
      <c r="M19" s="11" t="e">
        <f t="shared" si="3"/>
        <v>#REF!</v>
      </c>
    </row>
    <row r="20" spans="1:13" ht="47.25">
      <c r="A20" s="62" t="s">
        <v>12</v>
      </c>
      <c r="B20" s="58" t="s">
        <v>23</v>
      </c>
      <c r="C20" s="59">
        <v>123572.68</v>
      </c>
      <c r="D20" s="59">
        <v>123572.68</v>
      </c>
      <c r="E20" s="59">
        <v>0</v>
      </c>
      <c r="F20" s="60" t="e">
        <f t="shared" si="0"/>
        <v>#REF!</v>
      </c>
      <c r="G20" s="60" t="e">
        <f t="shared" si="1"/>
        <v>#REF!</v>
      </c>
      <c r="H20" s="60">
        <f t="shared" si="1"/>
        <v>0</v>
      </c>
      <c r="I20" s="88" t="e">
        <f>#REF!</f>
        <v>#REF!</v>
      </c>
      <c r="J20" s="88" t="e">
        <f t="shared" si="2"/>
        <v>#REF!</v>
      </c>
      <c r="K20" s="88">
        <v>0</v>
      </c>
      <c r="L20" s="11" t="e">
        <f>#REF!</f>
        <v>#REF!</v>
      </c>
      <c r="M20" s="11" t="e">
        <f t="shared" si="3"/>
        <v>#REF!</v>
      </c>
    </row>
    <row r="21" spans="1:13" s="13" customFormat="1" ht="63">
      <c r="A21" s="62" t="s">
        <v>10</v>
      </c>
      <c r="B21" s="58" t="s">
        <v>170</v>
      </c>
      <c r="C21" s="59">
        <v>260</v>
      </c>
      <c r="D21" s="59">
        <v>260</v>
      </c>
      <c r="E21" s="59">
        <v>0</v>
      </c>
      <c r="F21" s="60" t="e">
        <f t="shared" si="0"/>
        <v>#REF!</v>
      </c>
      <c r="G21" s="60" t="e">
        <f t="shared" si="1"/>
        <v>#REF!</v>
      </c>
      <c r="H21" s="60">
        <f t="shared" si="1"/>
        <v>0</v>
      </c>
      <c r="I21" s="88" t="e">
        <f>#REF!</f>
        <v>#REF!</v>
      </c>
      <c r="J21" s="88" t="e">
        <f t="shared" si="2"/>
        <v>#REF!</v>
      </c>
      <c r="K21" s="88">
        <v>0</v>
      </c>
      <c r="L21" s="11" t="e">
        <f>#REF!</f>
        <v>#REF!</v>
      </c>
      <c r="M21" s="11" t="e">
        <f t="shared" si="3"/>
        <v>#REF!</v>
      </c>
    </row>
    <row r="22" spans="1:13" s="13" customFormat="1" ht="110.25">
      <c r="A22" s="62" t="s">
        <v>28</v>
      </c>
      <c r="B22" s="58" t="s">
        <v>171</v>
      </c>
      <c r="C22" s="59">
        <v>41748.51</v>
      </c>
      <c r="D22" s="59">
        <v>41748.51</v>
      </c>
      <c r="E22" s="59">
        <v>0</v>
      </c>
      <c r="F22" s="60" t="e">
        <f t="shared" si="0"/>
        <v>#REF!</v>
      </c>
      <c r="G22" s="60" t="e">
        <f t="shared" si="1"/>
        <v>#REF!</v>
      </c>
      <c r="H22" s="60">
        <f t="shared" si="1"/>
        <v>0</v>
      </c>
      <c r="I22" s="88" t="e">
        <f>#REF!</f>
        <v>#REF!</v>
      </c>
      <c r="J22" s="88" t="e">
        <f t="shared" si="2"/>
        <v>#REF!</v>
      </c>
      <c r="K22" s="88">
        <v>0</v>
      </c>
      <c r="L22" s="11" t="e">
        <f>#REF!</f>
        <v>#REF!</v>
      </c>
      <c r="M22" s="11" t="e">
        <f t="shared" si="3"/>
        <v>#REF!</v>
      </c>
    </row>
    <row r="23" spans="1:13" ht="78.75">
      <c r="A23" s="62" t="s">
        <v>155</v>
      </c>
      <c r="B23" s="58" t="s">
        <v>24</v>
      </c>
      <c r="C23" s="59">
        <v>141592.61000000002</v>
      </c>
      <c r="D23" s="59">
        <v>141492.61000000002</v>
      </c>
      <c r="E23" s="59">
        <v>100</v>
      </c>
      <c r="F23" s="60" t="e">
        <f t="shared" si="0"/>
        <v>#REF!</v>
      </c>
      <c r="G23" s="60" t="e">
        <f t="shared" si="1"/>
        <v>#REF!</v>
      </c>
      <c r="H23" s="60" t="e">
        <f t="shared" si="1"/>
        <v>#REF!</v>
      </c>
      <c r="I23" s="88" t="e">
        <f>#REF!</f>
        <v>#REF!</v>
      </c>
      <c r="J23" s="88" t="e">
        <f t="shared" si="2"/>
        <v>#REF!</v>
      </c>
      <c r="K23" s="88" t="e">
        <f>#REF!</f>
        <v>#REF!</v>
      </c>
      <c r="L23" s="11" t="e">
        <f>#REF!</f>
        <v>#REF!</v>
      </c>
      <c r="M23" s="11" t="e">
        <f t="shared" si="3"/>
        <v>#REF!</v>
      </c>
    </row>
    <row r="24" spans="1:13" s="13" customFormat="1" ht="78" customHeight="1">
      <c r="A24" s="62" t="s">
        <v>156</v>
      </c>
      <c r="B24" s="58" t="s">
        <v>172</v>
      </c>
      <c r="C24" s="59">
        <v>114720.76999999999</v>
      </c>
      <c r="D24" s="59">
        <v>114720.76999999999</v>
      </c>
      <c r="E24" s="59">
        <v>0</v>
      </c>
      <c r="F24" s="60" t="e">
        <f t="shared" si="0"/>
        <v>#REF!</v>
      </c>
      <c r="G24" s="60" t="e">
        <f t="shared" si="1"/>
        <v>#REF!</v>
      </c>
      <c r="H24" s="60">
        <f t="shared" si="1"/>
        <v>0</v>
      </c>
      <c r="I24" s="88" t="e">
        <f>#REF!</f>
        <v>#REF!</v>
      </c>
      <c r="J24" s="88" t="e">
        <f t="shared" si="2"/>
        <v>#REF!</v>
      </c>
      <c r="K24" s="88">
        <v>0</v>
      </c>
      <c r="L24" s="11" t="e">
        <f>#REF!</f>
        <v>#REF!</v>
      </c>
      <c r="M24" s="11" t="e">
        <f t="shared" si="3"/>
        <v>#REF!</v>
      </c>
    </row>
    <row r="25" spans="1:13" s="13" customFormat="1" ht="78.75">
      <c r="A25" s="62" t="s">
        <v>157</v>
      </c>
      <c r="B25" s="58" t="s">
        <v>54</v>
      </c>
      <c r="C25" s="59">
        <v>9359.34</v>
      </c>
      <c r="D25" s="59">
        <v>9359.34</v>
      </c>
      <c r="E25" s="59">
        <v>0</v>
      </c>
      <c r="F25" s="60" t="e">
        <f t="shared" si="0"/>
        <v>#REF!</v>
      </c>
      <c r="G25" s="60" t="e">
        <f t="shared" si="1"/>
        <v>#REF!</v>
      </c>
      <c r="H25" s="60">
        <f t="shared" si="1"/>
        <v>0</v>
      </c>
      <c r="I25" s="88" t="e">
        <f>#REF!</f>
        <v>#REF!</v>
      </c>
      <c r="J25" s="88" t="e">
        <f t="shared" si="2"/>
        <v>#REF!</v>
      </c>
      <c r="K25" s="88">
        <v>0</v>
      </c>
      <c r="L25" s="11" t="e">
        <f>#REF!</f>
        <v>#REF!</v>
      </c>
      <c r="M25" s="11" t="e">
        <f t="shared" si="3"/>
        <v>#REF!</v>
      </c>
    </row>
    <row r="26" spans="1:13" ht="47.25">
      <c r="A26" s="62" t="s">
        <v>158</v>
      </c>
      <c r="B26" s="58" t="s">
        <v>25</v>
      </c>
      <c r="C26" s="59">
        <v>2944</v>
      </c>
      <c r="D26" s="59">
        <v>2944</v>
      </c>
      <c r="E26" s="59">
        <v>0</v>
      </c>
      <c r="F26" s="60" t="e">
        <f t="shared" si="0"/>
        <v>#REF!</v>
      </c>
      <c r="G26" s="60" t="e">
        <f t="shared" si="1"/>
        <v>#REF!</v>
      </c>
      <c r="H26" s="60">
        <f t="shared" si="1"/>
        <v>0</v>
      </c>
      <c r="I26" s="88" t="e">
        <f>#REF!</f>
        <v>#REF!</v>
      </c>
      <c r="J26" s="88" t="e">
        <f t="shared" si="2"/>
        <v>#REF!</v>
      </c>
      <c r="K26" s="88">
        <v>0</v>
      </c>
      <c r="L26" s="11" t="e">
        <f>#REF!</f>
        <v>#REF!</v>
      </c>
      <c r="M26" s="11" t="e">
        <f t="shared" si="3"/>
        <v>#REF!</v>
      </c>
    </row>
    <row r="27" spans="1:13" ht="63">
      <c r="A27" s="62" t="s">
        <v>159</v>
      </c>
      <c r="B27" s="58" t="s">
        <v>81</v>
      </c>
      <c r="C27" s="59">
        <v>4589.93</v>
      </c>
      <c r="D27" s="59">
        <v>4589.93</v>
      </c>
      <c r="E27" s="59">
        <v>0</v>
      </c>
      <c r="F27" s="60" t="e">
        <f t="shared" si="0"/>
        <v>#REF!</v>
      </c>
      <c r="G27" s="60" t="e">
        <f t="shared" si="1"/>
        <v>#REF!</v>
      </c>
      <c r="H27" s="60">
        <f>K27-E27</f>
        <v>0</v>
      </c>
      <c r="I27" s="88" t="e">
        <f>#REF!</f>
        <v>#REF!</v>
      </c>
      <c r="J27" s="88" t="e">
        <f t="shared" si="2"/>
        <v>#REF!</v>
      </c>
      <c r="K27" s="88">
        <v>0</v>
      </c>
      <c r="L27" s="11" t="e">
        <f>#REF!</f>
        <v>#REF!</v>
      </c>
      <c r="M27" s="11" t="e">
        <f t="shared" si="3"/>
        <v>#REF!</v>
      </c>
    </row>
    <row r="28" spans="1:13" ht="18.75">
      <c r="A28" s="82"/>
      <c r="B28" s="66" t="s">
        <v>173</v>
      </c>
      <c r="C28" s="59">
        <v>12933370.640000001</v>
      </c>
      <c r="D28" s="59">
        <v>4685223.4299999988</v>
      </c>
      <c r="E28" s="59">
        <v>8248147.209999999</v>
      </c>
      <c r="F28" s="60" t="e">
        <f t="shared" ref="F28:K28" si="4">F9+F10+F11+F12+F13+F14+F15+F16+F17+F18+F19+F20+F21+F22+F23+F24+F25+F26+F27</f>
        <v>#REF!</v>
      </c>
      <c r="G28" s="60" t="e">
        <f t="shared" si="4"/>
        <v>#REF!</v>
      </c>
      <c r="H28" s="60" t="e">
        <f t="shared" si="4"/>
        <v>#REF!</v>
      </c>
      <c r="I28" s="88" t="e">
        <f t="shared" si="4"/>
        <v>#REF!</v>
      </c>
      <c r="J28" s="88" t="e">
        <f t="shared" si="4"/>
        <v>#REF!</v>
      </c>
      <c r="K28" s="88" t="e">
        <f t="shared" si="4"/>
        <v>#REF!</v>
      </c>
      <c r="L28" s="11" t="e">
        <f>#REF!</f>
        <v>#REF!</v>
      </c>
      <c r="M28" s="11" t="e">
        <f t="shared" si="3"/>
        <v>#REF!</v>
      </c>
    </row>
    <row r="33" spans="1:19" ht="18.75">
      <c r="A33" s="71"/>
      <c r="B33" s="72" t="s">
        <v>174</v>
      </c>
      <c r="C33" s="73" t="e">
        <f>#REF!</f>
        <v>#REF!</v>
      </c>
      <c r="D33" s="73"/>
      <c r="E33" s="73"/>
      <c r="F33" s="73" t="e">
        <f>#REF!</f>
        <v>#REF!</v>
      </c>
      <c r="G33" s="73"/>
      <c r="H33" s="73"/>
      <c r="I33" s="73" t="e">
        <f>#REF!</f>
        <v>#REF!</v>
      </c>
      <c r="J33" s="73"/>
      <c r="K33" s="73" t="e">
        <f>#REF!-'прил. 3 по неМП 2024'!K27</f>
        <v>#REF!</v>
      </c>
    </row>
    <row r="34" spans="1:19" ht="18.75">
      <c r="A34" s="71"/>
      <c r="B34" s="72" t="s">
        <v>146</v>
      </c>
      <c r="C34" s="73">
        <v>0</v>
      </c>
      <c r="D34" s="73"/>
      <c r="E34" s="73"/>
      <c r="F34" s="73" t="e">
        <f>F28-F33</f>
        <v>#REF!</v>
      </c>
      <c r="G34" s="73"/>
      <c r="H34" s="73"/>
      <c r="I34" s="73" t="e">
        <f>I28-I33</f>
        <v>#REF!</v>
      </c>
      <c r="J34" s="73"/>
      <c r="K34" s="73" t="e">
        <f>K28-K33</f>
        <v>#REF!</v>
      </c>
    </row>
    <row r="35" spans="1:19">
      <c r="J35" s="15"/>
    </row>
    <row r="36" spans="1:19">
      <c r="B36" s="9" t="s">
        <v>191</v>
      </c>
      <c r="I36" s="15" t="e">
        <f>'прил. 3 по неМП 2024'!I29</f>
        <v>#REF!</v>
      </c>
      <c r="J36" s="15" t="e">
        <f>'прил. 3 по неМП 2024'!J29</f>
        <v>#REF!</v>
      </c>
      <c r="K36" s="15" t="e">
        <f>'прил. 3 по неМП 2024'!K29</f>
        <v>#REF!</v>
      </c>
    </row>
    <row r="37" spans="1:19" ht="18.75">
      <c r="A37" s="71"/>
      <c r="B37" s="72" t="s">
        <v>94</v>
      </c>
      <c r="C37" s="73"/>
      <c r="D37" s="73"/>
      <c r="E37" s="73"/>
      <c r="F37" s="73"/>
      <c r="G37" s="73"/>
      <c r="H37" s="73"/>
      <c r="I37" s="73" t="e">
        <f>I28+I36</f>
        <v>#REF!</v>
      </c>
      <c r="J37" s="73" t="e">
        <f>J28+J36</f>
        <v>#REF!</v>
      </c>
      <c r="K37" s="73" t="e">
        <f>K28+K36</f>
        <v>#REF!</v>
      </c>
    </row>
    <row r="38" spans="1:19" ht="18.75">
      <c r="A38" s="71"/>
      <c r="B38" s="72" t="s">
        <v>175</v>
      </c>
      <c r="C38" s="73"/>
      <c r="D38" s="73"/>
      <c r="E38" s="73"/>
      <c r="F38" s="73"/>
      <c r="G38" s="73"/>
      <c r="H38" s="73"/>
      <c r="I38" s="73" t="e">
        <f>#REF!</f>
        <v>#REF!</v>
      </c>
      <c r="J38" s="73" t="e">
        <f>#REF!</f>
        <v>#REF!</v>
      </c>
      <c r="K38" s="73" t="e">
        <f>#REF!</f>
        <v>#REF!</v>
      </c>
    </row>
    <row r="39" spans="1:19" ht="18.75">
      <c r="A39" s="71"/>
      <c r="B39" s="72" t="s">
        <v>146</v>
      </c>
      <c r="C39" s="73"/>
      <c r="D39" s="73"/>
      <c r="E39" s="73"/>
      <c r="F39" s="73"/>
      <c r="G39" s="73"/>
      <c r="H39" s="73"/>
      <c r="I39" s="73" t="e">
        <f>I37-I38</f>
        <v>#REF!</v>
      </c>
      <c r="J39" s="73" t="e">
        <f>J37-J38</f>
        <v>#REF!</v>
      </c>
      <c r="K39" s="73" t="e">
        <f>K37-K38</f>
        <v>#REF!</v>
      </c>
    </row>
    <row r="40" spans="1:19">
      <c r="I40" s="10"/>
      <c r="J40" s="10"/>
      <c r="K40" s="10"/>
    </row>
    <row r="41" spans="1:19" ht="27" customHeight="1">
      <c r="C41" s="75" t="s">
        <v>184</v>
      </c>
      <c r="D41" s="75" t="s">
        <v>181</v>
      </c>
      <c r="E41" s="75" t="s">
        <v>182</v>
      </c>
      <c r="F41" s="76" t="s">
        <v>183</v>
      </c>
      <c r="G41" s="76" t="s">
        <v>181</v>
      </c>
      <c r="H41" s="76" t="s">
        <v>182</v>
      </c>
      <c r="I41" s="77" t="s">
        <v>184</v>
      </c>
      <c r="J41" s="77" t="s">
        <v>181</v>
      </c>
      <c r="K41" s="77" t="s">
        <v>182</v>
      </c>
      <c r="L41" s="15"/>
      <c r="M41" s="15"/>
      <c r="N41" s="15"/>
      <c r="O41" s="42" t="s">
        <v>176</v>
      </c>
      <c r="P41" s="42" t="s">
        <v>177</v>
      </c>
      <c r="Q41" s="9"/>
      <c r="R41" s="78" t="s">
        <v>178</v>
      </c>
      <c r="S41" s="42" t="s">
        <v>179</v>
      </c>
    </row>
    <row r="42" spans="1:19">
      <c r="C42" s="16">
        <v>8924272.6199999992</v>
      </c>
      <c r="D42" s="16">
        <v>4607121.43</v>
      </c>
      <c r="E42" s="16">
        <v>4317151.1899999995</v>
      </c>
      <c r="F42" s="15" t="e">
        <f>SUM(G42:H42)</f>
        <v>#REF!</v>
      </c>
      <c r="G42" s="15" t="e">
        <f>G28+'прил. 3 по неМП 2024'!G29</f>
        <v>#REF!</v>
      </c>
      <c r="H42" s="15" t="e">
        <f>H28+'прил. 3 по неМП 2024'!H29</f>
        <v>#REF!</v>
      </c>
      <c r="I42" s="83" t="e">
        <f>SUM(J42:K42)</f>
        <v>#REF!</v>
      </c>
      <c r="J42" s="83" t="e">
        <f>J28+'прил. 3 по неМП 2024'!J29</f>
        <v>#REF!</v>
      </c>
      <c r="K42" s="83" t="e">
        <f>K28+'прил. 3 по неМП 2024'!K29</f>
        <v>#REF!</v>
      </c>
      <c r="L42" s="11"/>
      <c r="M42" s="11"/>
      <c r="N42" s="11"/>
      <c r="O42" s="8"/>
    </row>
    <row r="43" spans="1:19">
      <c r="C43" s="15"/>
      <c r="D43" s="15"/>
      <c r="J43" s="15"/>
      <c r="K43" s="15"/>
      <c r="L43" s="11"/>
    </row>
    <row r="44" spans="1:19">
      <c r="J44" s="15"/>
      <c r="K44" s="15"/>
      <c r="L44" s="11"/>
    </row>
    <row r="45" spans="1:19">
      <c r="E45" s="84"/>
      <c r="F45" s="79"/>
      <c r="G45" s="79"/>
      <c r="H45" s="79"/>
      <c r="I45" s="79" t="e">
        <f>#REF!</f>
        <v>#REF!</v>
      </c>
      <c r="J45" s="79" t="e">
        <f>#REF!</f>
        <v>#REF!</v>
      </c>
      <c r="K45" s="79" t="e">
        <f>#REF!</f>
        <v>#REF!</v>
      </c>
      <c r="L45" s="11"/>
    </row>
    <row r="46" spans="1:19">
      <c r="E46" s="79"/>
      <c r="F46" s="79"/>
      <c r="G46" s="79"/>
      <c r="H46" s="79"/>
      <c r="I46" s="79" t="e">
        <f>I42-I45</f>
        <v>#REF!</v>
      </c>
      <c r="J46" s="79" t="e">
        <f>J42-J45</f>
        <v>#REF!</v>
      </c>
      <c r="K46" s="79" t="e">
        <f>K42-K45</f>
        <v>#REF!</v>
      </c>
      <c r="L46" s="11"/>
    </row>
  </sheetData>
  <mergeCells count="7">
    <mergeCell ref="B4:K4"/>
    <mergeCell ref="B6:B7"/>
    <mergeCell ref="C6:C7"/>
    <mergeCell ref="D6:E6"/>
    <mergeCell ref="F6:H6"/>
    <mergeCell ref="I6:I7"/>
    <mergeCell ref="J6:K6"/>
  </mergeCells>
  <pageMargins left="0.39370078740157477" right="0.15748031496062992" top="0.23622047244094491" bottom="0.27559055118110237" header="0.23622047244094491" footer="0.19685039370078738"/>
  <pageSetup paperSize="9" scale="74" fitToHeight="0" orientation="landscape" horizontalDpi="1200" verticalDpi="1200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7">
    <tabColor rgb="FFFFCCFF"/>
    <pageSetUpPr fitToPage="1"/>
  </sheetPr>
  <dimension ref="A1:M33"/>
  <sheetViews>
    <sheetView showGridLines="0" zoomScale="85" workbookViewId="0">
      <pane xSplit="2" ySplit="9" topLeftCell="C10" activePane="bottomRight" state="frozen"/>
      <selection activeCell="C10" sqref="C10:E27"/>
      <selection pane="topRight"/>
      <selection pane="bottomLeft"/>
      <selection pane="bottomRight" activeCell="C10" sqref="C10"/>
    </sheetView>
  </sheetViews>
  <sheetFormatPr defaultColWidth="6.26953125" defaultRowHeight="15" customHeight="1"/>
  <cols>
    <col min="1" max="1" width="6.26953125" style="2"/>
    <col min="2" max="2" width="40.1796875" style="2" customWidth="1"/>
    <col min="3" max="3" width="15.90625" style="4" customWidth="1"/>
    <col min="4" max="4" width="10" style="4" customWidth="1"/>
    <col min="5" max="5" width="9.90625" style="4" customWidth="1"/>
    <col min="6" max="6" width="10.36328125" style="2" customWidth="1"/>
    <col min="7" max="7" width="9" style="2" customWidth="1"/>
    <col min="8" max="8" width="9.6328125" style="2" customWidth="1"/>
    <col min="9" max="9" width="11.36328125" style="6" customWidth="1"/>
    <col min="10" max="10" width="10.1796875" style="6" customWidth="1"/>
    <col min="11" max="11" width="10.7265625" style="6" customWidth="1"/>
    <col min="12" max="12" width="9.36328125" style="2" bestFit="1" customWidth="1"/>
    <col min="13" max="13" width="7.90625" style="2" customWidth="1"/>
    <col min="14" max="16384" width="6.26953125" style="2"/>
  </cols>
  <sheetData>
    <row r="1" spans="1:13" s="89" customFormat="1" ht="15.75">
      <c r="C1" s="90"/>
      <c r="I1" s="91"/>
      <c r="J1" s="91"/>
      <c r="K1" s="92" t="s">
        <v>192</v>
      </c>
      <c r="L1" s="2"/>
      <c r="M1" s="2"/>
    </row>
    <row r="2" spans="1:13" s="89" customFormat="1" ht="15.75">
      <c r="C2" s="90"/>
      <c r="I2" s="91"/>
      <c r="J2" s="91"/>
      <c r="K2" s="92" t="s">
        <v>186</v>
      </c>
      <c r="L2" s="2"/>
      <c r="M2" s="2"/>
    </row>
    <row r="3" spans="1:13" s="89" customFormat="1" ht="15.75">
      <c r="C3" s="90"/>
      <c r="I3" s="91"/>
      <c r="J3" s="91"/>
      <c r="K3" s="92"/>
      <c r="L3" s="2"/>
      <c r="M3" s="2"/>
    </row>
    <row r="4" spans="1:13" ht="15" customHeight="1">
      <c r="B4" s="170" t="s">
        <v>193</v>
      </c>
      <c r="C4" s="170"/>
      <c r="D4" s="170"/>
      <c r="E4" s="170"/>
      <c r="F4" s="170"/>
      <c r="G4" s="170"/>
      <c r="H4" s="170"/>
      <c r="I4" s="170"/>
      <c r="J4" s="170"/>
      <c r="K4" s="170"/>
      <c r="L4" s="93"/>
      <c r="M4" s="93"/>
    </row>
    <row r="5" spans="1:13" ht="35.25" customHeight="1">
      <c r="B5" s="171" t="s">
        <v>194</v>
      </c>
      <c r="C5" s="171"/>
      <c r="D5" s="171"/>
      <c r="E5" s="171"/>
      <c r="F5" s="171"/>
      <c r="G5" s="171"/>
      <c r="H5" s="171"/>
      <c r="I5" s="171"/>
      <c r="J5" s="171"/>
      <c r="K5" s="171"/>
      <c r="L5" s="93"/>
      <c r="M5" s="93"/>
    </row>
    <row r="6" spans="1:13" ht="15" customHeight="1">
      <c r="B6" s="94"/>
      <c r="C6" s="95"/>
      <c r="D6" s="71"/>
      <c r="E6" s="71"/>
      <c r="K6" s="4" t="s">
        <v>190</v>
      </c>
    </row>
    <row r="7" spans="1:13" ht="15.6" customHeight="1">
      <c r="A7" s="172" t="s">
        <v>145</v>
      </c>
      <c r="B7" s="150" t="s">
        <v>88</v>
      </c>
      <c r="C7" s="156" t="e">
        <f>#REF!</f>
        <v>#REF!</v>
      </c>
      <c r="D7" s="158" t="s">
        <v>162</v>
      </c>
      <c r="E7" s="165"/>
      <c r="F7" s="160" t="s">
        <v>163</v>
      </c>
      <c r="G7" s="161"/>
      <c r="H7" s="166"/>
      <c r="I7" s="162" t="s">
        <v>195</v>
      </c>
      <c r="J7" s="174" t="s">
        <v>162</v>
      </c>
      <c r="K7" s="175"/>
    </row>
    <row r="8" spans="1:13" ht="94.5">
      <c r="A8" s="173"/>
      <c r="B8" s="150"/>
      <c r="C8" s="157"/>
      <c r="D8" s="53" t="s">
        <v>165</v>
      </c>
      <c r="E8" s="53" t="s">
        <v>166</v>
      </c>
      <c r="F8" s="54" t="s">
        <v>94</v>
      </c>
      <c r="G8" s="54" t="s">
        <v>167</v>
      </c>
      <c r="H8" s="54" t="s">
        <v>168</v>
      </c>
      <c r="I8" s="162"/>
      <c r="J8" s="96" t="s">
        <v>165</v>
      </c>
      <c r="K8" s="96" t="s">
        <v>166</v>
      </c>
      <c r="L8" s="9" t="s">
        <v>93</v>
      </c>
      <c r="M8" s="9" t="s">
        <v>90</v>
      </c>
    </row>
    <row r="9" spans="1:13" s="3" customFormat="1" ht="15" customHeight="1">
      <c r="A9" s="97">
        <v>1</v>
      </c>
      <c r="B9" s="97">
        <v>2</v>
      </c>
      <c r="C9" s="98">
        <v>3</v>
      </c>
      <c r="D9" s="98">
        <v>4</v>
      </c>
      <c r="E9" s="98">
        <v>5</v>
      </c>
      <c r="F9" s="99">
        <v>6</v>
      </c>
      <c r="G9" s="99">
        <v>7</v>
      </c>
      <c r="H9" s="99">
        <v>8</v>
      </c>
      <c r="I9" s="100">
        <v>9</v>
      </c>
      <c r="J9" s="100">
        <v>10</v>
      </c>
      <c r="K9" s="100">
        <v>11</v>
      </c>
    </row>
    <row r="10" spans="1:13" s="5" customFormat="1" ht="15.75">
      <c r="A10" s="62">
        <v>70</v>
      </c>
      <c r="B10" s="58" t="s">
        <v>8</v>
      </c>
      <c r="C10" s="101">
        <v>56523.31</v>
      </c>
      <c r="D10" s="101">
        <v>56523.31</v>
      </c>
      <c r="E10" s="101">
        <v>0</v>
      </c>
      <c r="F10" s="102" t="e">
        <f t="shared" ref="F10:F26" si="0">SUM(G10:H10)</f>
        <v>#REF!</v>
      </c>
      <c r="G10" s="102" t="e">
        <f t="shared" ref="G10:G26" si="1">J10-D10</f>
        <v>#REF!</v>
      </c>
      <c r="H10" s="102">
        <f t="shared" ref="H10:H26" si="2">K10-E10</f>
        <v>0</v>
      </c>
      <c r="I10" s="103" t="e">
        <f t="shared" ref="I10:I26" si="3">#REF!</f>
        <v>#REF!</v>
      </c>
      <c r="J10" s="103" t="e">
        <f t="shared" ref="J10:J26" si="4">I10-K10</f>
        <v>#REF!</v>
      </c>
      <c r="K10" s="103">
        <v>0</v>
      </c>
      <c r="L10" s="104">
        <v>51954.030000000013</v>
      </c>
      <c r="M10" s="104" t="e">
        <f t="shared" ref="M10:M27" si="5">I10-L10</f>
        <v>#REF!</v>
      </c>
    </row>
    <row r="11" spans="1:13" s="5" customFormat="1" ht="31.5">
      <c r="A11" s="62">
        <v>71</v>
      </c>
      <c r="B11" s="58" t="s">
        <v>17</v>
      </c>
      <c r="C11" s="101">
        <v>175848.04</v>
      </c>
      <c r="D11" s="101">
        <v>174522.44</v>
      </c>
      <c r="E11" s="101">
        <v>1325.6</v>
      </c>
      <c r="F11" s="102" t="e">
        <f t="shared" si="0"/>
        <v>#REF!</v>
      </c>
      <c r="G11" s="102" t="e">
        <f t="shared" si="1"/>
        <v>#REF!</v>
      </c>
      <c r="H11" s="102" t="e">
        <f t="shared" si="2"/>
        <v>#REF!</v>
      </c>
      <c r="I11" s="103" t="e">
        <f t="shared" si="3"/>
        <v>#REF!</v>
      </c>
      <c r="J11" s="103" t="e">
        <f t="shared" si="4"/>
        <v>#REF!</v>
      </c>
      <c r="K11" s="103" t="e">
        <f>#REF!+#REF!</f>
        <v>#REF!</v>
      </c>
      <c r="L11" s="104">
        <v>168325.18000000002</v>
      </c>
      <c r="M11" s="104" t="e">
        <f t="shared" si="5"/>
        <v>#REF!</v>
      </c>
    </row>
    <row r="12" spans="1:13" s="105" customFormat="1" ht="31.5">
      <c r="A12" s="62">
        <v>72</v>
      </c>
      <c r="B12" s="58" t="s">
        <v>39</v>
      </c>
      <c r="C12" s="101">
        <v>97927.72</v>
      </c>
      <c r="D12" s="101">
        <v>97927.72</v>
      </c>
      <c r="E12" s="101">
        <v>0</v>
      </c>
      <c r="F12" s="102" t="e">
        <f t="shared" si="0"/>
        <v>#REF!</v>
      </c>
      <c r="G12" s="102" t="e">
        <f t="shared" si="1"/>
        <v>#REF!</v>
      </c>
      <c r="H12" s="102">
        <f t="shared" si="2"/>
        <v>0</v>
      </c>
      <c r="I12" s="103" t="e">
        <f t="shared" si="3"/>
        <v>#REF!</v>
      </c>
      <c r="J12" s="103" t="e">
        <f t="shared" si="4"/>
        <v>#REF!</v>
      </c>
      <c r="K12" s="103">
        <v>0</v>
      </c>
      <c r="L12" s="104">
        <v>90738.28</v>
      </c>
      <c r="M12" s="104" t="e">
        <f t="shared" si="5"/>
        <v>#REF!</v>
      </c>
    </row>
    <row r="13" spans="1:13" s="105" customFormat="1" ht="31.5">
      <c r="A13" s="62">
        <v>73</v>
      </c>
      <c r="B13" s="58" t="s">
        <v>47</v>
      </c>
      <c r="C13" s="101">
        <v>58412.409999999996</v>
      </c>
      <c r="D13" s="101">
        <v>58412.409999999996</v>
      </c>
      <c r="E13" s="101">
        <v>0</v>
      </c>
      <c r="F13" s="102" t="e">
        <f t="shared" si="0"/>
        <v>#REF!</v>
      </c>
      <c r="G13" s="102" t="e">
        <f t="shared" si="1"/>
        <v>#REF!</v>
      </c>
      <c r="H13" s="102">
        <f t="shared" si="2"/>
        <v>0</v>
      </c>
      <c r="I13" s="103" t="e">
        <f t="shared" si="3"/>
        <v>#REF!</v>
      </c>
      <c r="J13" s="103" t="e">
        <f t="shared" si="4"/>
        <v>#REF!</v>
      </c>
      <c r="K13" s="103">
        <v>0</v>
      </c>
      <c r="L13" s="104">
        <v>55805.86</v>
      </c>
      <c r="M13" s="104" t="e">
        <f t="shared" si="5"/>
        <v>#REF!</v>
      </c>
    </row>
    <row r="14" spans="1:13" s="5" customFormat="1" ht="31.5">
      <c r="A14" s="50">
        <v>74</v>
      </c>
      <c r="B14" s="58" t="s">
        <v>50</v>
      </c>
      <c r="C14" s="101">
        <v>58644.800000000003</v>
      </c>
      <c r="D14" s="101">
        <v>58644.800000000003</v>
      </c>
      <c r="E14" s="101">
        <v>0</v>
      </c>
      <c r="F14" s="102" t="e">
        <f t="shared" si="0"/>
        <v>#REF!</v>
      </c>
      <c r="G14" s="102" t="e">
        <f t="shared" si="1"/>
        <v>#REF!</v>
      </c>
      <c r="H14" s="102">
        <f t="shared" si="2"/>
        <v>0</v>
      </c>
      <c r="I14" s="103" t="e">
        <f t="shared" si="3"/>
        <v>#REF!</v>
      </c>
      <c r="J14" s="103" t="e">
        <f t="shared" si="4"/>
        <v>#REF!</v>
      </c>
      <c r="K14" s="103">
        <v>0</v>
      </c>
      <c r="L14" s="104">
        <v>54973.24</v>
      </c>
      <c r="M14" s="104" t="e">
        <f t="shared" si="5"/>
        <v>#REF!</v>
      </c>
    </row>
    <row r="15" spans="1:13" s="105" customFormat="1" ht="31.5">
      <c r="A15" s="50">
        <v>75</v>
      </c>
      <c r="B15" s="58" t="s">
        <v>60</v>
      </c>
      <c r="C15" s="101">
        <v>48367.58</v>
      </c>
      <c r="D15" s="101">
        <v>45423.92</v>
      </c>
      <c r="E15" s="101">
        <v>2943.66</v>
      </c>
      <c r="F15" s="102" t="e">
        <f t="shared" si="0"/>
        <v>#REF!</v>
      </c>
      <c r="G15" s="102" t="e">
        <f t="shared" si="1"/>
        <v>#REF!</v>
      </c>
      <c r="H15" s="102" t="e">
        <f t="shared" si="2"/>
        <v>#REF!</v>
      </c>
      <c r="I15" s="103" t="e">
        <f t="shared" si="3"/>
        <v>#REF!</v>
      </c>
      <c r="J15" s="103" t="e">
        <f t="shared" si="4"/>
        <v>#REF!</v>
      </c>
      <c r="K15" s="103" t="e">
        <f>#REF!</f>
        <v>#REF!</v>
      </c>
      <c r="L15" s="104">
        <v>40893.54</v>
      </c>
      <c r="M15" s="104" t="e">
        <f t="shared" si="5"/>
        <v>#REF!</v>
      </c>
    </row>
    <row r="16" spans="1:13" s="105" customFormat="1" ht="31.5">
      <c r="A16" s="62">
        <v>76</v>
      </c>
      <c r="B16" s="58" t="s">
        <v>63</v>
      </c>
      <c r="C16" s="101">
        <v>18500.570000000003</v>
      </c>
      <c r="D16" s="101">
        <v>18500.570000000003</v>
      </c>
      <c r="E16" s="101">
        <v>0</v>
      </c>
      <c r="F16" s="102" t="e">
        <f t="shared" si="0"/>
        <v>#REF!</v>
      </c>
      <c r="G16" s="102" t="e">
        <f t="shared" si="1"/>
        <v>#REF!</v>
      </c>
      <c r="H16" s="102">
        <f t="shared" si="2"/>
        <v>0</v>
      </c>
      <c r="I16" s="103" t="e">
        <f t="shared" si="3"/>
        <v>#REF!</v>
      </c>
      <c r="J16" s="103" t="e">
        <f t="shared" si="4"/>
        <v>#REF!</v>
      </c>
      <c r="K16" s="103">
        <v>0</v>
      </c>
      <c r="L16" s="104">
        <v>18049.599999999999</v>
      </c>
      <c r="M16" s="104" t="e">
        <f t="shared" si="5"/>
        <v>#REF!</v>
      </c>
    </row>
    <row r="17" spans="1:13" s="5" customFormat="1" ht="31.5">
      <c r="A17" s="62">
        <v>77</v>
      </c>
      <c r="B17" s="58" t="s">
        <v>64</v>
      </c>
      <c r="C17" s="101">
        <v>90640.390000000014</v>
      </c>
      <c r="D17" s="101">
        <v>9527.2900000000081</v>
      </c>
      <c r="E17" s="101">
        <v>81113.100000000006</v>
      </c>
      <c r="F17" s="102" t="e">
        <f t="shared" si="0"/>
        <v>#REF!</v>
      </c>
      <c r="G17" s="102" t="e">
        <f t="shared" si="1"/>
        <v>#REF!</v>
      </c>
      <c r="H17" s="102" t="e">
        <f t="shared" si="2"/>
        <v>#REF!</v>
      </c>
      <c r="I17" s="103" t="e">
        <f t="shared" si="3"/>
        <v>#REF!</v>
      </c>
      <c r="J17" s="103" t="e">
        <f t="shared" si="4"/>
        <v>#REF!</v>
      </c>
      <c r="K17" s="103" t="e">
        <f>#REF!+#REF!</f>
        <v>#REF!</v>
      </c>
      <c r="L17" s="104">
        <v>86620.790000000008</v>
      </c>
      <c r="M17" s="104" t="e">
        <f t="shared" si="5"/>
        <v>#REF!</v>
      </c>
    </row>
    <row r="18" spans="1:13" s="5" customFormat="1" ht="31.5">
      <c r="A18" s="62">
        <v>78</v>
      </c>
      <c r="B18" s="58" t="s">
        <v>71</v>
      </c>
      <c r="C18" s="101">
        <v>21660.220000000005</v>
      </c>
      <c r="D18" s="101">
        <v>21660.220000000005</v>
      </c>
      <c r="E18" s="101">
        <v>0</v>
      </c>
      <c r="F18" s="102" t="e">
        <f t="shared" si="0"/>
        <v>#REF!</v>
      </c>
      <c r="G18" s="102" t="e">
        <f t="shared" si="1"/>
        <v>#REF!</v>
      </c>
      <c r="H18" s="102">
        <f t="shared" si="2"/>
        <v>0</v>
      </c>
      <c r="I18" s="103" t="e">
        <f t="shared" si="3"/>
        <v>#REF!</v>
      </c>
      <c r="J18" s="103" t="e">
        <f t="shared" si="4"/>
        <v>#REF!</v>
      </c>
      <c r="K18" s="103">
        <v>0</v>
      </c>
      <c r="L18" s="104">
        <v>20652.93</v>
      </c>
      <c r="M18" s="104" t="e">
        <f t="shared" si="5"/>
        <v>#REF!</v>
      </c>
    </row>
    <row r="19" spans="1:13" s="5" customFormat="1" ht="31.5">
      <c r="A19" s="62">
        <v>80</v>
      </c>
      <c r="B19" s="58" t="s">
        <v>72</v>
      </c>
      <c r="C19" s="101">
        <v>45969.890000000007</v>
      </c>
      <c r="D19" s="101">
        <v>44325.490000000005</v>
      </c>
      <c r="E19" s="101">
        <v>1644.4</v>
      </c>
      <c r="F19" s="102" t="e">
        <f t="shared" si="0"/>
        <v>#REF!</v>
      </c>
      <c r="G19" s="102" t="e">
        <f t="shared" si="1"/>
        <v>#REF!</v>
      </c>
      <c r="H19" s="102" t="e">
        <f t="shared" si="2"/>
        <v>#REF!</v>
      </c>
      <c r="I19" s="103" t="e">
        <f t="shared" si="3"/>
        <v>#REF!</v>
      </c>
      <c r="J19" s="103" t="e">
        <f t="shared" si="4"/>
        <v>#REF!</v>
      </c>
      <c r="K19" s="103" t="e">
        <f t="shared" ref="K19:K26" si="6">#REF!+#REF!</f>
        <v>#REF!</v>
      </c>
      <c r="L19" s="104">
        <v>43178.430000000008</v>
      </c>
      <c r="M19" s="104" t="e">
        <f t="shared" si="5"/>
        <v>#REF!</v>
      </c>
    </row>
    <row r="20" spans="1:13" s="5" customFormat="1" ht="31.5">
      <c r="A20" s="62">
        <v>81</v>
      </c>
      <c r="B20" s="58" t="s">
        <v>75</v>
      </c>
      <c r="C20" s="101">
        <v>42631.65</v>
      </c>
      <c r="D20" s="101">
        <v>40730.76</v>
      </c>
      <c r="E20" s="101">
        <v>1900.8899999999999</v>
      </c>
      <c r="F20" s="102" t="e">
        <f t="shared" si="0"/>
        <v>#REF!</v>
      </c>
      <c r="G20" s="102" t="e">
        <f t="shared" si="1"/>
        <v>#REF!</v>
      </c>
      <c r="H20" s="102" t="e">
        <f t="shared" si="2"/>
        <v>#REF!</v>
      </c>
      <c r="I20" s="103" t="e">
        <f t="shared" si="3"/>
        <v>#REF!</v>
      </c>
      <c r="J20" s="103" t="e">
        <f t="shared" si="4"/>
        <v>#REF!</v>
      </c>
      <c r="K20" s="103" t="e">
        <f t="shared" si="6"/>
        <v>#REF!</v>
      </c>
      <c r="L20" s="104">
        <v>39182.71</v>
      </c>
      <c r="M20" s="104" t="e">
        <f t="shared" si="5"/>
        <v>#REF!</v>
      </c>
    </row>
    <row r="21" spans="1:13" s="5" customFormat="1" ht="36.75" customHeight="1">
      <c r="A21" s="62">
        <v>82</v>
      </c>
      <c r="B21" s="58" t="s">
        <v>76</v>
      </c>
      <c r="C21" s="101">
        <v>59042.680000000008</v>
      </c>
      <c r="D21" s="101">
        <v>56666.380000000005</v>
      </c>
      <c r="E21" s="101">
        <v>2376.3000000000002</v>
      </c>
      <c r="F21" s="102" t="e">
        <f t="shared" si="0"/>
        <v>#REF!</v>
      </c>
      <c r="G21" s="102" t="e">
        <f t="shared" si="1"/>
        <v>#REF!</v>
      </c>
      <c r="H21" s="102" t="e">
        <f t="shared" si="2"/>
        <v>#REF!</v>
      </c>
      <c r="I21" s="103" t="e">
        <f t="shared" si="3"/>
        <v>#REF!</v>
      </c>
      <c r="J21" s="103" t="e">
        <f t="shared" si="4"/>
        <v>#REF!</v>
      </c>
      <c r="K21" s="103" t="e">
        <f t="shared" si="6"/>
        <v>#REF!</v>
      </c>
      <c r="L21" s="104">
        <v>55289.7</v>
      </c>
      <c r="M21" s="104" t="e">
        <f t="shared" si="5"/>
        <v>#REF!</v>
      </c>
    </row>
    <row r="22" spans="1:13" s="105" customFormat="1" ht="31.5">
      <c r="A22" s="50">
        <v>83</v>
      </c>
      <c r="B22" s="58" t="s">
        <v>77</v>
      </c>
      <c r="C22" s="101">
        <v>63473.97</v>
      </c>
      <c r="D22" s="101">
        <v>63473.97</v>
      </c>
      <c r="E22" s="101">
        <v>0</v>
      </c>
      <c r="F22" s="102" t="e">
        <f t="shared" si="0"/>
        <v>#REF!</v>
      </c>
      <c r="G22" s="102" t="e">
        <f t="shared" si="1"/>
        <v>#REF!</v>
      </c>
      <c r="H22" s="102">
        <f t="shared" si="2"/>
        <v>0</v>
      </c>
      <c r="I22" s="103" t="e">
        <f t="shared" si="3"/>
        <v>#REF!</v>
      </c>
      <c r="J22" s="103" t="e">
        <f t="shared" si="4"/>
        <v>#REF!</v>
      </c>
      <c r="K22" s="103">
        <v>0</v>
      </c>
      <c r="L22" s="104">
        <v>60580.990000000005</v>
      </c>
      <c r="M22" s="104" t="e">
        <f t="shared" si="5"/>
        <v>#REF!</v>
      </c>
    </row>
    <row r="23" spans="1:13" s="105" customFormat="1" ht="31.5">
      <c r="A23" s="50">
        <v>84</v>
      </c>
      <c r="B23" s="58" t="s">
        <v>89</v>
      </c>
      <c r="C23" s="101">
        <v>94170.37000000001</v>
      </c>
      <c r="D23" s="101">
        <v>94170.37000000001</v>
      </c>
      <c r="E23" s="101">
        <v>0</v>
      </c>
      <c r="F23" s="102" t="e">
        <f t="shared" si="0"/>
        <v>#REF!</v>
      </c>
      <c r="G23" s="102" t="e">
        <f t="shared" si="1"/>
        <v>#REF!</v>
      </c>
      <c r="H23" s="102">
        <f t="shared" si="2"/>
        <v>0</v>
      </c>
      <c r="I23" s="103" t="e">
        <f t="shared" si="3"/>
        <v>#REF!</v>
      </c>
      <c r="J23" s="103" t="e">
        <f t="shared" si="4"/>
        <v>#REF!</v>
      </c>
      <c r="K23" s="103">
        <v>0</v>
      </c>
      <c r="L23" s="104">
        <v>88304.709999999992</v>
      </c>
      <c r="M23" s="104" t="e">
        <f t="shared" si="5"/>
        <v>#REF!</v>
      </c>
    </row>
    <row r="24" spans="1:13" s="5" customFormat="1" ht="47.25">
      <c r="A24" s="62">
        <v>85</v>
      </c>
      <c r="B24" s="58" t="s">
        <v>85</v>
      </c>
      <c r="C24" s="101">
        <v>20006.560000000001</v>
      </c>
      <c r="D24" s="101">
        <v>20006.560000000001</v>
      </c>
      <c r="E24" s="101">
        <v>0</v>
      </c>
      <c r="F24" s="102" t="e">
        <f t="shared" si="0"/>
        <v>#REF!</v>
      </c>
      <c r="G24" s="102" t="e">
        <f t="shared" si="1"/>
        <v>#REF!</v>
      </c>
      <c r="H24" s="102">
        <f t="shared" si="2"/>
        <v>0</v>
      </c>
      <c r="I24" s="103" t="e">
        <f t="shared" si="3"/>
        <v>#REF!</v>
      </c>
      <c r="J24" s="103" t="e">
        <f t="shared" si="4"/>
        <v>#REF!</v>
      </c>
      <c r="K24" s="103">
        <v>0</v>
      </c>
      <c r="L24" s="104">
        <v>19128.75</v>
      </c>
      <c r="M24" s="104" t="e">
        <f t="shared" si="5"/>
        <v>#REF!</v>
      </c>
    </row>
    <row r="25" spans="1:13" s="5" customFormat="1" ht="30" customHeight="1">
      <c r="A25" s="62" t="s">
        <v>160</v>
      </c>
      <c r="B25" s="58" t="s">
        <v>86</v>
      </c>
      <c r="C25" s="101">
        <v>25217.730000000003</v>
      </c>
      <c r="D25" s="101">
        <v>25217.730000000003</v>
      </c>
      <c r="E25" s="101">
        <v>0</v>
      </c>
      <c r="F25" s="102" t="e">
        <f t="shared" si="0"/>
        <v>#REF!</v>
      </c>
      <c r="G25" s="102" t="e">
        <f t="shared" si="1"/>
        <v>#REF!</v>
      </c>
      <c r="H25" s="102">
        <f t="shared" si="2"/>
        <v>0</v>
      </c>
      <c r="I25" s="103" t="e">
        <f t="shared" si="3"/>
        <v>#REF!</v>
      </c>
      <c r="J25" s="103" t="e">
        <f t="shared" si="4"/>
        <v>#REF!</v>
      </c>
      <c r="K25" s="103">
        <v>0</v>
      </c>
      <c r="L25" s="104">
        <v>22537.38</v>
      </c>
      <c r="M25" s="104" t="e">
        <f t="shared" si="5"/>
        <v>#REF!</v>
      </c>
    </row>
    <row r="26" spans="1:13" s="5" customFormat="1" ht="47.25">
      <c r="A26" s="50">
        <v>98</v>
      </c>
      <c r="B26" s="58" t="s">
        <v>22</v>
      </c>
      <c r="C26" s="101">
        <v>402328.43999999994</v>
      </c>
      <c r="D26" s="101">
        <v>389244.65999999992</v>
      </c>
      <c r="E26" s="101">
        <v>13083.78</v>
      </c>
      <c r="F26" s="102" t="e">
        <f t="shared" si="0"/>
        <v>#REF!</v>
      </c>
      <c r="G26" s="102" t="e">
        <f t="shared" si="1"/>
        <v>#REF!</v>
      </c>
      <c r="H26" s="102" t="e">
        <f t="shared" si="2"/>
        <v>#REF!</v>
      </c>
      <c r="I26" s="103" t="e">
        <f t="shared" si="3"/>
        <v>#REF!</v>
      </c>
      <c r="J26" s="103" t="e">
        <f t="shared" si="4"/>
        <v>#REF!</v>
      </c>
      <c r="K26" s="103" t="e">
        <f t="shared" si="6"/>
        <v>#REF!</v>
      </c>
      <c r="L26" s="104">
        <v>77434.12000000001</v>
      </c>
      <c r="M26" s="104" t="e">
        <f t="shared" si="5"/>
        <v>#REF!</v>
      </c>
    </row>
    <row r="27" spans="1:13" s="104" customFormat="1" ht="15.75">
      <c r="A27" s="106"/>
      <c r="B27" s="107" t="s">
        <v>196</v>
      </c>
      <c r="C27" s="108">
        <v>1379366.33</v>
      </c>
      <c r="D27" s="108">
        <v>1274978.5999999999</v>
      </c>
      <c r="E27" s="108">
        <v>104387.73</v>
      </c>
      <c r="F27" s="109" t="e">
        <f>F10+F11+F12+F13+F14+F15+F16+F17+F18+F19+F20+F21+F22+F23+F24+F25+F26</f>
        <v>#REF!</v>
      </c>
      <c r="G27" s="109" t="e">
        <f>G10+G11+G12+G13+G14+G15+G16+G17+G18+G19+G20+G21+G22+G23+G24+G25+G26</f>
        <v>#REF!</v>
      </c>
      <c r="H27" s="109" t="e">
        <f>H10+H11+H12+H13+H14+H15+H16+H17+H18+H19+H20+H21+H22+H23+H24+H25+H26</f>
        <v>#REF!</v>
      </c>
      <c r="I27" s="110" t="e">
        <f>SUM(I10:I26)</f>
        <v>#REF!</v>
      </c>
      <c r="J27" s="110" t="e">
        <f>SUM(J10:J26)</f>
        <v>#REF!</v>
      </c>
      <c r="K27" s="110" t="e">
        <f>SUM(K10:K26)</f>
        <v>#REF!</v>
      </c>
      <c r="L27" s="104" t="e">
        <f>#REF!</f>
        <v>#REF!</v>
      </c>
      <c r="M27" s="104" t="e">
        <f t="shared" si="5"/>
        <v>#REF!</v>
      </c>
    </row>
    <row r="28" spans="1:13" ht="15" customHeight="1">
      <c r="B28" s="94"/>
      <c r="C28" s="111"/>
      <c r="D28" s="111"/>
      <c r="E28" s="111"/>
    </row>
    <row r="29" spans="1:13" ht="15" customHeight="1">
      <c r="B29" s="94"/>
      <c r="C29" s="111"/>
      <c r="D29" s="111"/>
      <c r="E29" s="111"/>
    </row>
    <row r="30" spans="1:13" ht="15" customHeight="1">
      <c r="B30" s="94"/>
      <c r="C30" s="111"/>
      <c r="D30" s="111"/>
      <c r="E30" s="111"/>
    </row>
    <row r="31" spans="1:13" ht="15" customHeight="1">
      <c r="B31" s="94"/>
      <c r="C31" s="111"/>
      <c r="D31" s="111"/>
      <c r="E31" s="111"/>
    </row>
    <row r="32" spans="1:13" ht="19.149999999999999" customHeight="1">
      <c r="B32" s="72" t="s">
        <v>174</v>
      </c>
      <c r="C32" s="73" t="e">
        <f>#REF!</f>
        <v>#REF!</v>
      </c>
      <c r="D32" s="73"/>
      <c r="E32" s="73"/>
      <c r="F32" s="73" t="e">
        <f>#REF!</f>
        <v>#REF!</v>
      </c>
      <c r="G32" s="73"/>
      <c r="H32" s="73"/>
      <c r="I32" s="73" t="e">
        <f>#REF!</f>
        <v>#REF!</v>
      </c>
      <c r="J32" s="73"/>
      <c r="K32" s="73"/>
    </row>
    <row r="33" spans="2:11" ht="19.149999999999999" customHeight="1">
      <c r="B33" s="72" t="s">
        <v>146</v>
      </c>
      <c r="C33" s="73">
        <v>0</v>
      </c>
      <c r="D33" s="73"/>
      <c r="E33" s="73"/>
      <c r="F33" s="73" t="e">
        <f>F27-F32</f>
        <v>#REF!</v>
      </c>
      <c r="G33" s="73"/>
      <c r="H33" s="73"/>
      <c r="I33" s="73" t="e">
        <f>I27-I32</f>
        <v>#REF!</v>
      </c>
      <c r="J33" s="73"/>
      <c r="K33" s="73"/>
    </row>
  </sheetData>
  <mergeCells count="9">
    <mergeCell ref="B4:K4"/>
    <mergeCell ref="B5:K5"/>
    <mergeCell ref="A7:A8"/>
    <mergeCell ref="B7:B8"/>
    <mergeCell ref="C7:C8"/>
    <mergeCell ref="D7:E7"/>
    <mergeCell ref="F7:H7"/>
    <mergeCell ref="I7:I8"/>
    <mergeCell ref="J7:K7"/>
  </mergeCells>
  <pageMargins left="0.35433070866141736" right="0.35433070866141736" top="0.62992125984251968" bottom="0.19685039370078738" header="0.27559055118110237" footer="0.15748031496062992"/>
  <pageSetup paperSize="9" scale="70" orientation="landscape" horizontalDpi="1200" verticalDpi="1200" r:id="rId1"/>
  <headerFooter differentFirst="1" alignWithMargins="0">
    <oddHeader>&amp;C&amp;"Times New Roman,обычный"&amp;P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3">
    <tabColor indexed="42"/>
  </sheetPr>
  <dimension ref="A1:M35"/>
  <sheetViews>
    <sheetView showGridLines="0" zoomScale="85" workbookViewId="0">
      <pane xSplit="2" ySplit="9" topLeftCell="C10" activePane="bottomRight" state="frozen"/>
      <selection activeCell="C10" sqref="C10:E29"/>
      <selection pane="topRight"/>
      <selection pane="bottomLeft"/>
      <selection pane="bottomRight" activeCell="C10" sqref="C10"/>
    </sheetView>
  </sheetViews>
  <sheetFormatPr defaultColWidth="6.26953125" defaultRowHeight="15" customHeight="1"/>
  <cols>
    <col min="1" max="1" width="6.26953125" style="2"/>
    <col min="2" max="2" width="40.1796875" style="2" customWidth="1"/>
    <col min="3" max="3" width="15.90625" style="4" customWidth="1"/>
    <col min="4" max="4" width="10" style="4" customWidth="1"/>
    <col min="5" max="5" width="9.90625" style="4" customWidth="1"/>
    <col min="6" max="6" width="8.90625" style="2" customWidth="1"/>
    <col min="7" max="7" width="9" style="2" customWidth="1"/>
    <col min="8" max="8" width="9.6328125" style="2" customWidth="1"/>
    <col min="9" max="9" width="11.36328125" style="6" customWidth="1"/>
    <col min="10" max="10" width="10.1796875" style="6" customWidth="1"/>
    <col min="11" max="11" width="10.7265625" style="6" customWidth="1"/>
    <col min="12" max="12" width="9.36328125" style="2" bestFit="1" customWidth="1"/>
    <col min="13" max="13" width="7.90625" style="2" customWidth="1"/>
    <col min="14" max="16384" width="6.26953125" style="2"/>
  </cols>
  <sheetData>
    <row r="1" spans="1:13" s="89" customFormat="1" ht="15.75">
      <c r="C1" s="90"/>
      <c r="I1" s="91"/>
      <c r="J1" s="91"/>
      <c r="K1" s="92" t="s">
        <v>192</v>
      </c>
      <c r="L1" s="2"/>
      <c r="M1" s="2"/>
    </row>
    <row r="2" spans="1:13" s="89" customFormat="1" ht="15.75">
      <c r="C2" s="90"/>
      <c r="I2" s="91"/>
      <c r="J2" s="91"/>
      <c r="K2" s="92" t="s">
        <v>186</v>
      </c>
      <c r="L2" s="2"/>
      <c r="M2" s="2"/>
    </row>
    <row r="3" spans="1:13" s="89" customFormat="1" ht="15.75">
      <c r="C3" s="90"/>
      <c r="I3" s="91"/>
      <c r="J3" s="91"/>
      <c r="K3" s="92"/>
      <c r="L3" s="2"/>
      <c r="M3" s="2"/>
    </row>
    <row r="4" spans="1:13" ht="15" customHeight="1">
      <c r="B4" s="170" t="s">
        <v>193</v>
      </c>
      <c r="C4" s="170"/>
      <c r="D4" s="170"/>
      <c r="E4" s="170"/>
      <c r="F4" s="170"/>
      <c r="G4" s="170"/>
      <c r="H4" s="170"/>
      <c r="I4" s="170"/>
      <c r="J4" s="170"/>
      <c r="K4" s="170"/>
      <c r="L4" s="93"/>
      <c r="M4" s="93"/>
    </row>
    <row r="5" spans="1:13" ht="15" customHeight="1">
      <c r="B5" s="170" t="s">
        <v>197</v>
      </c>
      <c r="C5" s="170"/>
      <c r="D5" s="170"/>
      <c r="E5" s="170"/>
      <c r="F5" s="170"/>
      <c r="G5" s="170"/>
      <c r="H5" s="170"/>
      <c r="I5" s="170"/>
      <c r="J5" s="170"/>
      <c r="K5" s="170"/>
      <c r="L5" s="93"/>
      <c r="M5" s="93"/>
    </row>
    <row r="6" spans="1:13" ht="15" customHeight="1">
      <c r="B6" s="94"/>
      <c r="C6" s="95"/>
      <c r="D6" s="71"/>
      <c r="E6" s="71"/>
      <c r="K6" s="4" t="s">
        <v>190</v>
      </c>
    </row>
    <row r="7" spans="1:13" ht="15.6" customHeight="1">
      <c r="A7" s="172" t="s">
        <v>145</v>
      </c>
      <c r="B7" s="150" t="s">
        <v>88</v>
      </c>
      <c r="C7" s="156" t="e">
        <f>#REF!</f>
        <v>#REF!</v>
      </c>
      <c r="D7" s="158" t="s">
        <v>162</v>
      </c>
      <c r="E7" s="165"/>
      <c r="F7" s="160" t="s">
        <v>163</v>
      </c>
      <c r="G7" s="161"/>
      <c r="H7" s="166"/>
      <c r="I7" s="162" t="s">
        <v>195</v>
      </c>
      <c r="J7" s="174" t="s">
        <v>162</v>
      </c>
      <c r="K7" s="175"/>
    </row>
    <row r="8" spans="1:13" ht="94.5">
      <c r="A8" s="173"/>
      <c r="B8" s="150"/>
      <c r="C8" s="157"/>
      <c r="D8" s="53" t="s">
        <v>165</v>
      </c>
      <c r="E8" s="53" t="s">
        <v>166</v>
      </c>
      <c r="F8" s="54" t="s">
        <v>94</v>
      </c>
      <c r="G8" s="54" t="s">
        <v>167</v>
      </c>
      <c r="H8" s="54" t="s">
        <v>168</v>
      </c>
      <c r="I8" s="162"/>
      <c r="J8" s="96" t="s">
        <v>165</v>
      </c>
      <c r="K8" s="96" t="s">
        <v>166</v>
      </c>
      <c r="L8" s="9" t="s">
        <v>93</v>
      </c>
      <c r="M8" s="9" t="s">
        <v>90</v>
      </c>
    </row>
    <row r="9" spans="1:13" s="3" customFormat="1" ht="15" customHeight="1">
      <c r="A9" s="97">
        <v>1</v>
      </c>
      <c r="B9" s="97">
        <v>2</v>
      </c>
      <c r="C9" s="98">
        <v>3</v>
      </c>
      <c r="D9" s="98">
        <v>4</v>
      </c>
      <c r="E9" s="98">
        <v>5</v>
      </c>
      <c r="F9" s="99">
        <v>6</v>
      </c>
      <c r="G9" s="99">
        <v>7</v>
      </c>
      <c r="H9" s="99">
        <v>8</v>
      </c>
      <c r="I9" s="100">
        <v>9</v>
      </c>
      <c r="J9" s="100">
        <v>10</v>
      </c>
      <c r="K9" s="100">
        <v>11</v>
      </c>
    </row>
    <row r="10" spans="1:13" s="5" customFormat="1" ht="15.75">
      <c r="A10" s="62">
        <v>70</v>
      </c>
      <c r="B10" s="58" t="s">
        <v>8</v>
      </c>
      <c r="C10" s="101">
        <v>57808.100000000006</v>
      </c>
      <c r="D10" s="101">
        <v>57808.100000000006</v>
      </c>
      <c r="E10" s="101">
        <v>0</v>
      </c>
      <c r="F10" s="102" t="e">
        <f t="shared" ref="F10:F26" si="0">SUM(G10:H10)</f>
        <v>#REF!</v>
      </c>
      <c r="G10" s="102" t="e">
        <f t="shared" ref="G10:H26" si="1">J10-D10</f>
        <v>#REF!</v>
      </c>
      <c r="H10" s="102">
        <f t="shared" ref="H10:H11" si="2">K10-E10</f>
        <v>0</v>
      </c>
      <c r="I10" s="103" t="e">
        <f>#REF!</f>
        <v>#REF!</v>
      </c>
      <c r="J10" s="103" t="e">
        <f t="shared" ref="J10:J26" si="3">I10-K10</f>
        <v>#REF!</v>
      </c>
      <c r="K10" s="103">
        <v>0</v>
      </c>
      <c r="L10" s="104" t="e">
        <f>#REF!</f>
        <v>#REF!</v>
      </c>
      <c r="M10" s="104" t="e">
        <f t="shared" ref="M10:M30" si="4">I10-L10</f>
        <v>#REF!</v>
      </c>
    </row>
    <row r="11" spans="1:13" s="5" customFormat="1" ht="31.5">
      <c r="A11" s="62">
        <v>71</v>
      </c>
      <c r="B11" s="58" t="s">
        <v>17</v>
      </c>
      <c r="C11" s="101">
        <v>180566.16</v>
      </c>
      <c r="D11" s="101">
        <v>179291.28</v>
      </c>
      <c r="E11" s="101">
        <v>1274.8800000000001</v>
      </c>
      <c r="F11" s="102" t="e">
        <f t="shared" si="0"/>
        <v>#REF!</v>
      </c>
      <c r="G11" s="102" t="e">
        <f t="shared" si="1"/>
        <v>#REF!</v>
      </c>
      <c r="H11" s="102" t="e">
        <f t="shared" si="2"/>
        <v>#REF!</v>
      </c>
      <c r="I11" s="103" t="e">
        <f>#REF!</f>
        <v>#REF!</v>
      </c>
      <c r="J11" s="103" t="e">
        <f t="shared" si="3"/>
        <v>#REF!</v>
      </c>
      <c r="K11" s="103" t="e">
        <f>#REF!+#REF!</f>
        <v>#REF!</v>
      </c>
      <c r="L11" s="104" t="e">
        <f>#REF!</f>
        <v>#REF!</v>
      </c>
      <c r="M11" s="104" t="e">
        <f t="shared" si="4"/>
        <v>#REF!</v>
      </c>
    </row>
    <row r="12" spans="1:13" s="105" customFormat="1" ht="31.5">
      <c r="A12" s="62">
        <v>72</v>
      </c>
      <c r="B12" s="58" t="s">
        <v>39</v>
      </c>
      <c r="C12" s="101">
        <v>97765.31</v>
      </c>
      <c r="D12" s="101">
        <v>97765.31</v>
      </c>
      <c r="E12" s="101">
        <v>0</v>
      </c>
      <c r="F12" s="102" t="e">
        <f t="shared" si="0"/>
        <v>#REF!</v>
      </c>
      <c r="G12" s="102" t="e">
        <f t="shared" si="1"/>
        <v>#REF!</v>
      </c>
      <c r="H12" s="102">
        <f t="shared" si="1"/>
        <v>0</v>
      </c>
      <c r="I12" s="103" t="e">
        <f>#REF!</f>
        <v>#REF!</v>
      </c>
      <c r="J12" s="103" t="e">
        <f t="shared" si="3"/>
        <v>#REF!</v>
      </c>
      <c r="K12" s="103">
        <v>0</v>
      </c>
      <c r="L12" s="104" t="e">
        <f>#REF!</f>
        <v>#REF!</v>
      </c>
      <c r="M12" s="104" t="e">
        <f t="shared" si="4"/>
        <v>#REF!</v>
      </c>
    </row>
    <row r="13" spans="1:13" s="105" customFormat="1" ht="31.5">
      <c r="A13" s="62">
        <v>73</v>
      </c>
      <c r="B13" s="58" t="s">
        <v>47</v>
      </c>
      <c r="C13" s="101">
        <v>61018.96</v>
      </c>
      <c r="D13" s="101">
        <v>61018.96</v>
      </c>
      <c r="E13" s="101">
        <v>0</v>
      </c>
      <c r="F13" s="102" t="e">
        <f t="shared" si="0"/>
        <v>#REF!</v>
      </c>
      <c r="G13" s="102" t="e">
        <f t="shared" si="1"/>
        <v>#REF!</v>
      </c>
      <c r="H13" s="102">
        <f t="shared" si="1"/>
        <v>0</v>
      </c>
      <c r="I13" s="103" t="e">
        <f>#REF!</f>
        <v>#REF!</v>
      </c>
      <c r="J13" s="103" t="e">
        <f t="shared" si="3"/>
        <v>#REF!</v>
      </c>
      <c r="K13" s="103">
        <v>0</v>
      </c>
      <c r="L13" s="104" t="e">
        <f>#REF!</f>
        <v>#REF!</v>
      </c>
      <c r="M13" s="104" t="e">
        <f t="shared" si="4"/>
        <v>#REF!</v>
      </c>
    </row>
    <row r="14" spans="1:13" s="5" customFormat="1" ht="31.5">
      <c r="A14" s="62">
        <v>74</v>
      </c>
      <c r="B14" s="58" t="s">
        <v>50</v>
      </c>
      <c r="C14" s="101">
        <v>52497.14</v>
      </c>
      <c r="D14" s="101">
        <v>52497.14</v>
      </c>
      <c r="E14" s="101">
        <v>0</v>
      </c>
      <c r="F14" s="102" t="e">
        <f t="shared" si="0"/>
        <v>#REF!</v>
      </c>
      <c r="G14" s="102" t="e">
        <f t="shared" si="1"/>
        <v>#REF!</v>
      </c>
      <c r="H14" s="102">
        <f t="shared" si="1"/>
        <v>0</v>
      </c>
      <c r="I14" s="103" t="e">
        <f>#REF!</f>
        <v>#REF!</v>
      </c>
      <c r="J14" s="103" t="e">
        <f t="shared" si="3"/>
        <v>#REF!</v>
      </c>
      <c r="K14" s="103">
        <v>0</v>
      </c>
      <c r="L14" s="104" t="e">
        <f>#REF!</f>
        <v>#REF!</v>
      </c>
      <c r="M14" s="104" t="e">
        <f t="shared" si="4"/>
        <v>#REF!</v>
      </c>
    </row>
    <row r="15" spans="1:13" s="105" customFormat="1" ht="31.5">
      <c r="A15" s="62">
        <v>75</v>
      </c>
      <c r="B15" s="58" t="s">
        <v>60</v>
      </c>
      <c r="C15" s="101">
        <v>44584.74</v>
      </c>
      <c r="D15" s="101">
        <v>41760.18</v>
      </c>
      <c r="E15" s="101">
        <v>2824.56</v>
      </c>
      <c r="F15" s="102" t="e">
        <f t="shared" si="0"/>
        <v>#REF!</v>
      </c>
      <c r="G15" s="102" t="e">
        <f t="shared" si="1"/>
        <v>#REF!</v>
      </c>
      <c r="H15" s="102" t="e">
        <f t="shared" si="1"/>
        <v>#REF!</v>
      </c>
      <c r="I15" s="103" t="e">
        <f>#REF!</f>
        <v>#REF!</v>
      </c>
      <c r="J15" s="103" t="e">
        <f t="shared" si="3"/>
        <v>#REF!</v>
      </c>
      <c r="K15" s="103" t="e">
        <f>#REF!</f>
        <v>#REF!</v>
      </c>
      <c r="L15" s="104" t="e">
        <f>#REF!</f>
        <v>#REF!</v>
      </c>
      <c r="M15" s="104" t="e">
        <f t="shared" si="4"/>
        <v>#REF!</v>
      </c>
    </row>
    <row r="16" spans="1:13" s="105" customFormat="1" ht="31.5">
      <c r="A16" s="62">
        <v>76</v>
      </c>
      <c r="B16" s="58" t="s">
        <v>63</v>
      </c>
      <c r="C16" s="101">
        <v>19546.079999999998</v>
      </c>
      <c r="D16" s="101">
        <v>19546.079999999998</v>
      </c>
      <c r="E16" s="101">
        <v>0</v>
      </c>
      <c r="F16" s="102" t="e">
        <f t="shared" si="0"/>
        <v>#REF!</v>
      </c>
      <c r="G16" s="102" t="e">
        <f t="shared" si="1"/>
        <v>#REF!</v>
      </c>
      <c r="H16" s="102">
        <f t="shared" si="1"/>
        <v>0</v>
      </c>
      <c r="I16" s="103" t="e">
        <f>#REF!</f>
        <v>#REF!</v>
      </c>
      <c r="J16" s="103" t="e">
        <f t="shared" si="3"/>
        <v>#REF!</v>
      </c>
      <c r="K16" s="103">
        <v>0</v>
      </c>
      <c r="L16" s="104" t="e">
        <f>#REF!</f>
        <v>#REF!</v>
      </c>
      <c r="M16" s="104" t="e">
        <f t="shared" si="4"/>
        <v>#REF!</v>
      </c>
    </row>
    <row r="17" spans="1:13" s="5" customFormat="1" ht="31.5">
      <c r="A17" s="62">
        <v>77</v>
      </c>
      <c r="B17" s="58" t="s">
        <v>64</v>
      </c>
      <c r="C17" s="101">
        <v>85605.050000000017</v>
      </c>
      <c r="D17" s="101">
        <v>9701.7400000000052</v>
      </c>
      <c r="E17" s="101">
        <v>75903.310000000012</v>
      </c>
      <c r="F17" s="102" t="e">
        <f t="shared" si="0"/>
        <v>#REF!</v>
      </c>
      <c r="G17" s="102" t="e">
        <f t="shared" si="1"/>
        <v>#REF!</v>
      </c>
      <c r="H17" s="102" t="e">
        <f t="shared" si="1"/>
        <v>#REF!</v>
      </c>
      <c r="I17" s="103" t="e">
        <f>#REF!</f>
        <v>#REF!</v>
      </c>
      <c r="J17" s="103" t="e">
        <f t="shared" si="3"/>
        <v>#REF!</v>
      </c>
      <c r="K17" s="103" t="e">
        <f>#REF!+#REF!</f>
        <v>#REF!</v>
      </c>
      <c r="L17" s="104" t="e">
        <f>#REF!</f>
        <v>#REF!</v>
      </c>
      <c r="M17" s="104" t="e">
        <f t="shared" si="4"/>
        <v>#REF!</v>
      </c>
    </row>
    <row r="18" spans="1:13" s="5" customFormat="1" ht="31.5">
      <c r="A18" s="62">
        <v>78</v>
      </c>
      <c r="B18" s="58" t="s">
        <v>71</v>
      </c>
      <c r="C18" s="101">
        <v>22650.400000000001</v>
      </c>
      <c r="D18" s="101">
        <v>22650.400000000001</v>
      </c>
      <c r="E18" s="101">
        <v>0</v>
      </c>
      <c r="F18" s="102" t="e">
        <f t="shared" si="0"/>
        <v>#REF!</v>
      </c>
      <c r="G18" s="102" t="e">
        <f t="shared" si="1"/>
        <v>#REF!</v>
      </c>
      <c r="H18" s="102">
        <f t="shared" si="1"/>
        <v>0</v>
      </c>
      <c r="I18" s="103" t="e">
        <f>#REF!</f>
        <v>#REF!</v>
      </c>
      <c r="J18" s="103" t="e">
        <f t="shared" si="3"/>
        <v>#REF!</v>
      </c>
      <c r="K18" s="103">
        <v>0</v>
      </c>
      <c r="L18" s="104" t="e">
        <f>#REF!</f>
        <v>#REF!</v>
      </c>
      <c r="M18" s="104" t="e">
        <f t="shared" si="4"/>
        <v>#REF!</v>
      </c>
    </row>
    <row r="19" spans="1:13" s="5" customFormat="1" ht="31.5">
      <c r="A19" s="62">
        <v>80</v>
      </c>
      <c r="B19" s="58" t="s">
        <v>72</v>
      </c>
      <c r="C19" s="101">
        <v>45880.810000000005</v>
      </c>
      <c r="D19" s="101">
        <v>44300.320000000007</v>
      </c>
      <c r="E19" s="101">
        <v>1580.49</v>
      </c>
      <c r="F19" s="102" t="e">
        <f t="shared" si="0"/>
        <v>#REF!</v>
      </c>
      <c r="G19" s="102" t="e">
        <f t="shared" si="1"/>
        <v>#REF!</v>
      </c>
      <c r="H19" s="102" t="e">
        <f t="shared" si="1"/>
        <v>#REF!</v>
      </c>
      <c r="I19" s="103" t="e">
        <f>#REF!</f>
        <v>#REF!</v>
      </c>
      <c r="J19" s="103" t="e">
        <f t="shared" si="3"/>
        <v>#REF!</v>
      </c>
      <c r="K19" s="103" t="e">
        <f>#REF!+#REF!</f>
        <v>#REF!</v>
      </c>
      <c r="L19" s="104" t="e">
        <f>#REF!</f>
        <v>#REF!</v>
      </c>
      <c r="M19" s="104" t="e">
        <f t="shared" si="4"/>
        <v>#REF!</v>
      </c>
    </row>
    <row r="20" spans="1:13" s="5" customFormat="1" ht="31.5">
      <c r="A20" s="62">
        <v>81</v>
      </c>
      <c r="B20" s="58" t="s">
        <v>75</v>
      </c>
      <c r="C20" s="101">
        <v>42972.03</v>
      </c>
      <c r="D20" s="101">
        <v>41146.71</v>
      </c>
      <c r="E20" s="101">
        <v>1825.32</v>
      </c>
      <c r="F20" s="102" t="e">
        <f t="shared" si="0"/>
        <v>#REF!</v>
      </c>
      <c r="G20" s="102" t="e">
        <f t="shared" si="1"/>
        <v>#REF!</v>
      </c>
      <c r="H20" s="102" t="e">
        <f t="shared" si="1"/>
        <v>#REF!</v>
      </c>
      <c r="I20" s="103" t="e">
        <f>#REF!</f>
        <v>#REF!</v>
      </c>
      <c r="J20" s="103" t="e">
        <f t="shared" si="3"/>
        <v>#REF!</v>
      </c>
      <c r="K20" s="103" t="e">
        <f>#REF!+#REF!</f>
        <v>#REF!</v>
      </c>
      <c r="L20" s="104" t="e">
        <f>#REF!</f>
        <v>#REF!</v>
      </c>
      <c r="M20" s="104" t="e">
        <f t="shared" si="4"/>
        <v>#REF!</v>
      </c>
    </row>
    <row r="21" spans="1:13" s="5" customFormat="1" ht="36.75" customHeight="1">
      <c r="A21" s="62">
        <v>82</v>
      </c>
      <c r="B21" s="58" t="s">
        <v>76</v>
      </c>
      <c r="C21" s="101">
        <v>61447.159999999996</v>
      </c>
      <c r="D21" s="101">
        <v>59165.74</v>
      </c>
      <c r="E21" s="101">
        <v>2281.42</v>
      </c>
      <c r="F21" s="102" t="e">
        <f t="shared" si="0"/>
        <v>#REF!</v>
      </c>
      <c r="G21" s="102" t="e">
        <f t="shared" si="1"/>
        <v>#REF!</v>
      </c>
      <c r="H21" s="102" t="e">
        <f t="shared" si="1"/>
        <v>#REF!</v>
      </c>
      <c r="I21" s="103" t="e">
        <f>#REF!</f>
        <v>#REF!</v>
      </c>
      <c r="J21" s="103" t="e">
        <f t="shared" si="3"/>
        <v>#REF!</v>
      </c>
      <c r="K21" s="103" t="e">
        <f>#REF!+#REF!</f>
        <v>#REF!</v>
      </c>
      <c r="L21" s="104" t="e">
        <f>#REF!</f>
        <v>#REF!</v>
      </c>
      <c r="M21" s="104" t="e">
        <f t="shared" si="4"/>
        <v>#REF!</v>
      </c>
    </row>
    <row r="22" spans="1:13" s="105" customFormat="1" ht="31.5">
      <c r="A22" s="50">
        <v>83</v>
      </c>
      <c r="B22" s="58" t="s">
        <v>77</v>
      </c>
      <c r="C22" s="101">
        <v>65736.05</v>
      </c>
      <c r="D22" s="101">
        <v>65736.05</v>
      </c>
      <c r="E22" s="101">
        <v>0</v>
      </c>
      <c r="F22" s="102" t="e">
        <f t="shared" si="0"/>
        <v>#REF!</v>
      </c>
      <c r="G22" s="102" t="e">
        <f t="shared" si="1"/>
        <v>#REF!</v>
      </c>
      <c r="H22" s="102">
        <f t="shared" si="1"/>
        <v>0</v>
      </c>
      <c r="I22" s="103" t="e">
        <f>#REF!</f>
        <v>#REF!</v>
      </c>
      <c r="J22" s="103" t="e">
        <f t="shared" si="3"/>
        <v>#REF!</v>
      </c>
      <c r="K22" s="103">
        <v>0</v>
      </c>
      <c r="L22" s="104" t="e">
        <f>#REF!</f>
        <v>#REF!</v>
      </c>
      <c r="M22" s="104" t="e">
        <f t="shared" si="4"/>
        <v>#REF!</v>
      </c>
    </row>
    <row r="23" spans="1:13" s="105" customFormat="1" ht="31.5">
      <c r="A23" s="62">
        <v>84</v>
      </c>
      <c r="B23" s="58" t="s">
        <v>89</v>
      </c>
      <c r="C23" s="101">
        <v>91013.42</v>
      </c>
      <c r="D23" s="101">
        <v>91013.42</v>
      </c>
      <c r="E23" s="101">
        <v>0</v>
      </c>
      <c r="F23" s="102" t="e">
        <f t="shared" si="0"/>
        <v>#REF!</v>
      </c>
      <c r="G23" s="102" t="e">
        <f t="shared" si="1"/>
        <v>#REF!</v>
      </c>
      <c r="H23" s="102">
        <f t="shared" si="1"/>
        <v>0</v>
      </c>
      <c r="I23" s="103" t="e">
        <f>#REF!</f>
        <v>#REF!</v>
      </c>
      <c r="J23" s="103" t="e">
        <f t="shared" si="3"/>
        <v>#REF!</v>
      </c>
      <c r="K23" s="103">
        <v>0</v>
      </c>
      <c r="L23" s="104" t="e">
        <f>#REF!</f>
        <v>#REF!</v>
      </c>
      <c r="M23" s="104" t="e">
        <f t="shared" si="4"/>
        <v>#REF!</v>
      </c>
    </row>
    <row r="24" spans="1:13" s="5" customFormat="1" ht="47.25">
      <c r="A24" s="62">
        <v>85</v>
      </c>
      <c r="B24" s="58" t="s">
        <v>85</v>
      </c>
      <c r="C24" s="101">
        <v>20884.37</v>
      </c>
      <c r="D24" s="101">
        <v>20884.37</v>
      </c>
      <c r="E24" s="101">
        <v>0</v>
      </c>
      <c r="F24" s="102" t="e">
        <f t="shared" si="0"/>
        <v>#REF!</v>
      </c>
      <c r="G24" s="102" t="e">
        <f t="shared" si="1"/>
        <v>#REF!</v>
      </c>
      <c r="H24" s="102">
        <f t="shared" si="1"/>
        <v>0</v>
      </c>
      <c r="I24" s="103" t="e">
        <f>#REF!</f>
        <v>#REF!</v>
      </c>
      <c r="J24" s="103" t="e">
        <f t="shared" si="3"/>
        <v>#REF!</v>
      </c>
      <c r="K24" s="103">
        <v>0</v>
      </c>
      <c r="L24" s="104" t="e">
        <f>#REF!</f>
        <v>#REF!</v>
      </c>
      <c r="M24" s="104" t="e">
        <f t="shared" si="4"/>
        <v>#REF!</v>
      </c>
    </row>
    <row r="25" spans="1:13" s="5" customFormat="1" ht="30" customHeight="1">
      <c r="A25" s="62" t="s">
        <v>160</v>
      </c>
      <c r="B25" s="58" t="s">
        <v>86</v>
      </c>
      <c r="C25" s="101">
        <v>19517.73</v>
      </c>
      <c r="D25" s="101">
        <v>19517.73</v>
      </c>
      <c r="E25" s="101">
        <v>0</v>
      </c>
      <c r="F25" s="102" t="e">
        <f t="shared" si="0"/>
        <v>#REF!</v>
      </c>
      <c r="G25" s="102" t="e">
        <f t="shared" si="1"/>
        <v>#REF!</v>
      </c>
      <c r="H25" s="102">
        <f t="shared" si="1"/>
        <v>0</v>
      </c>
      <c r="I25" s="103" t="e">
        <f>#REF!</f>
        <v>#REF!</v>
      </c>
      <c r="J25" s="103" t="e">
        <f t="shared" si="3"/>
        <v>#REF!</v>
      </c>
      <c r="K25" s="103">
        <v>0</v>
      </c>
      <c r="L25" s="104" t="e">
        <f>#REF!</f>
        <v>#REF!</v>
      </c>
      <c r="M25" s="104" t="e">
        <f t="shared" si="4"/>
        <v>#REF!</v>
      </c>
    </row>
    <row r="26" spans="1:13" s="5" customFormat="1" ht="47.25">
      <c r="A26" s="62">
        <v>98</v>
      </c>
      <c r="B26" s="58" t="s">
        <v>22</v>
      </c>
      <c r="C26" s="101">
        <v>66153.08</v>
      </c>
      <c r="D26" s="101">
        <v>56338.55</v>
      </c>
      <c r="E26" s="101">
        <v>9814.5300000000007</v>
      </c>
      <c r="F26" s="102" t="e">
        <f t="shared" si="0"/>
        <v>#REF!</v>
      </c>
      <c r="G26" s="102" t="e">
        <f t="shared" si="1"/>
        <v>#REF!</v>
      </c>
      <c r="H26" s="102" t="e">
        <f t="shared" si="1"/>
        <v>#REF!</v>
      </c>
      <c r="I26" s="103" t="e">
        <f>#REF!</f>
        <v>#REF!</v>
      </c>
      <c r="J26" s="103" t="e">
        <f t="shared" si="3"/>
        <v>#REF!</v>
      </c>
      <c r="K26" s="103" t="e">
        <f>#REF!+#REF!</f>
        <v>#REF!</v>
      </c>
      <c r="L26" s="104" t="e">
        <f>#REF!</f>
        <v>#REF!</v>
      </c>
      <c r="M26" s="104" t="e">
        <f t="shared" si="4"/>
        <v>#REF!</v>
      </c>
    </row>
    <row r="27" spans="1:13" s="5" customFormat="1" ht="15.75">
      <c r="A27" s="62"/>
      <c r="B27" s="58" t="s">
        <v>198</v>
      </c>
      <c r="C27" s="101">
        <v>1035646.5900000002</v>
      </c>
      <c r="D27" s="101">
        <v>940142.08000000007</v>
      </c>
      <c r="E27" s="101">
        <v>95504.510000000024</v>
      </c>
      <c r="F27" s="102" t="e">
        <f t="shared" ref="F27:K27" si="5">SUM(F10:F26)</f>
        <v>#REF!</v>
      </c>
      <c r="G27" s="102" t="e">
        <f t="shared" si="5"/>
        <v>#REF!</v>
      </c>
      <c r="H27" s="102" t="e">
        <f t="shared" si="5"/>
        <v>#REF!</v>
      </c>
      <c r="I27" s="103" t="e">
        <f t="shared" si="5"/>
        <v>#REF!</v>
      </c>
      <c r="J27" s="103" t="e">
        <f t="shared" si="5"/>
        <v>#REF!</v>
      </c>
      <c r="K27" s="103" t="e">
        <f t="shared" si="5"/>
        <v>#REF!</v>
      </c>
      <c r="L27" s="104" t="e">
        <f>SUM(L10:L26)</f>
        <v>#REF!</v>
      </c>
      <c r="M27" s="104"/>
    </row>
    <row r="28" spans="1:13" s="5" customFormat="1" ht="15.75">
      <c r="A28" s="62"/>
      <c r="B28" s="58" t="s">
        <v>87</v>
      </c>
      <c r="C28" s="101">
        <v>214753.97</v>
      </c>
      <c r="D28" s="101">
        <v>214753.97</v>
      </c>
      <c r="E28" s="101">
        <v>0</v>
      </c>
      <c r="F28" s="102" t="e">
        <f>SUM(G28:H28)</f>
        <v>#REF!</v>
      </c>
      <c r="G28" s="102" t="e">
        <f>J28-D28</f>
        <v>#REF!</v>
      </c>
      <c r="H28" s="102">
        <f>K28-E28</f>
        <v>0</v>
      </c>
      <c r="I28" s="103" t="e">
        <f>#REF!</f>
        <v>#REF!</v>
      </c>
      <c r="J28" s="103" t="e">
        <f>#REF!</f>
        <v>#REF!</v>
      </c>
      <c r="K28" s="103">
        <v>0</v>
      </c>
      <c r="L28" s="104" t="e">
        <f>#REF!</f>
        <v>#REF!</v>
      </c>
      <c r="M28" s="104" t="e">
        <f t="shared" si="4"/>
        <v>#REF!</v>
      </c>
    </row>
    <row r="29" spans="1:13" s="104" customFormat="1" ht="15.75">
      <c r="A29" s="112"/>
      <c r="B29" s="107" t="s">
        <v>196</v>
      </c>
      <c r="C29" s="101">
        <v>1250400.5600000003</v>
      </c>
      <c r="D29" s="101">
        <v>1154896.05</v>
      </c>
      <c r="E29" s="101">
        <v>95504.510000000024</v>
      </c>
      <c r="F29" s="102" t="e">
        <f>SUM(F10:F28)</f>
        <v>#REF!</v>
      </c>
      <c r="G29" s="102" t="e">
        <f>SUM(G10:G28)</f>
        <v>#REF!</v>
      </c>
      <c r="H29" s="102" t="e">
        <f>SUM(H10:H28)</f>
        <v>#REF!</v>
      </c>
      <c r="I29" s="103" t="e">
        <f>I28+I27</f>
        <v>#REF!</v>
      </c>
      <c r="J29" s="103" t="e">
        <f>J28+J27</f>
        <v>#REF!</v>
      </c>
      <c r="K29" s="103" t="e">
        <f>K28+K27</f>
        <v>#REF!</v>
      </c>
      <c r="L29" s="104" t="e">
        <f>L27+L28</f>
        <v>#REF!</v>
      </c>
      <c r="M29" s="104" t="e">
        <f t="shared" si="4"/>
        <v>#REF!</v>
      </c>
    </row>
    <row r="30" spans="1:13" ht="15" customHeight="1">
      <c r="B30" s="94"/>
      <c r="C30" s="111"/>
      <c r="D30" s="111"/>
      <c r="E30" s="111"/>
      <c r="K30" s="6" t="e">
        <f>K29-K26-212.7-9</f>
        <v>#REF!</v>
      </c>
      <c r="M30" s="104">
        <f t="shared" si="4"/>
        <v>0</v>
      </c>
    </row>
    <row r="31" spans="1:13" ht="15" customHeight="1">
      <c r="B31" s="94"/>
      <c r="C31" s="111"/>
      <c r="D31" s="111"/>
      <c r="E31" s="111"/>
    </row>
    <row r="32" spans="1:13" ht="15" customHeight="1">
      <c r="B32" s="94"/>
      <c r="C32" s="111"/>
      <c r="D32" s="111"/>
      <c r="E32" s="111"/>
    </row>
    <row r="33" spans="2:11" ht="15" customHeight="1">
      <c r="B33" s="94"/>
      <c r="C33" s="111"/>
      <c r="D33" s="111"/>
      <c r="E33" s="111"/>
    </row>
    <row r="34" spans="2:11" ht="19.149999999999999" customHeight="1">
      <c r="B34" s="72" t="s">
        <v>174</v>
      </c>
      <c r="C34" s="73" t="e">
        <f>#REF!+#REF!</f>
        <v>#REF!</v>
      </c>
      <c r="D34" s="73"/>
      <c r="E34" s="73"/>
      <c r="F34" s="73" t="e">
        <f>#REF!+#REF!</f>
        <v>#REF!</v>
      </c>
      <c r="G34" s="73"/>
      <c r="H34" s="73"/>
      <c r="I34" s="73" t="e">
        <f>#REF!+#REF!</f>
        <v>#REF!</v>
      </c>
      <c r="J34" s="73"/>
      <c r="K34" s="73"/>
    </row>
    <row r="35" spans="2:11" ht="19.149999999999999" customHeight="1">
      <c r="B35" s="72" t="s">
        <v>146</v>
      </c>
      <c r="C35" s="73" t="e">
        <f>C29-C34</f>
        <v>#REF!</v>
      </c>
      <c r="D35" s="73"/>
      <c r="E35" s="73"/>
      <c r="F35" s="73" t="e">
        <f>F29-F34</f>
        <v>#REF!</v>
      </c>
      <c r="G35" s="73"/>
      <c r="H35" s="73"/>
      <c r="I35" s="73" t="e">
        <f>I29-I34</f>
        <v>#REF!</v>
      </c>
      <c r="J35" s="73"/>
      <c r="K35" s="73"/>
    </row>
  </sheetData>
  <mergeCells count="9">
    <mergeCell ref="B4:K4"/>
    <mergeCell ref="B5:K5"/>
    <mergeCell ref="A7:A8"/>
    <mergeCell ref="B7:B8"/>
    <mergeCell ref="C7:C8"/>
    <mergeCell ref="D7:E7"/>
    <mergeCell ref="F7:H7"/>
    <mergeCell ref="I7:I8"/>
    <mergeCell ref="J7:K7"/>
  </mergeCells>
  <pageMargins left="0.35433070866141736" right="0.35433070866141736" top="0.62992125984251968" bottom="0.19685039370078738" header="0.27559055118110237" footer="0.15748031496062992"/>
  <pageSetup paperSize="9" scale="61" fitToHeight="0" orientation="landscape" horizontalDpi="1200" verticalDpi="1200" r:id="rId1"/>
  <headerFooter differentFirst="1" alignWithMargins="0">
    <oddHeader>&amp;C&amp;"Times New Roman,обычный"&amp;P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5">
    <tabColor indexed="43"/>
  </sheetPr>
  <dimension ref="A1:M35"/>
  <sheetViews>
    <sheetView showGridLines="0" zoomScale="85" workbookViewId="0">
      <pane xSplit="2" ySplit="9" topLeftCell="C10" activePane="bottomRight" state="frozen"/>
      <selection activeCell="C10" sqref="C10:E29"/>
      <selection pane="topRight"/>
      <selection pane="bottomLeft"/>
      <selection pane="bottomRight" activeCell="C10" sqref="C10"/>
    </sheetView>
  </sheetViews>
  <sheetFormatPr defaultColWidth="6.26953125" defaultRowHeight="15" customHeight="1"/>
  <cols>
    <col min="1" max="1" width="6.26953125" style="2"/>
    <col min="2" max="2" width="40.1796875" style="2" customWidth="1"/>
    <col min="3" max="3" width="15.90625" style="4" customWidth="1"/>
    <col min="4" max="4" width="10" style="4" customWidth="1"/>
    <col min="5" max="5" width="9.90625" style="4" customWidth="1"/>
    <col min="6" max="6" width="8.90625" style="2" customWidth="1"/>
    <col min="7" max="7" width="9" style="2" customWidth="1"/>
    <col min="8" max="8" width="9.6328125" style="2" customWidth="1"/>
    <col min="9" max="9" width="11.36328125" style="6" customWidth="1"/>
    <col min="10" max="10" width="10.1796875" style="6" customWidth="1"/>
    <col min="11" max="11" width="10.7265625" style="6" customWidth="1"/>
    <col min="12" max="12" width="9.36328125" style="2" bestFit="1" customWidth="1"/>
    <col min="13" max="13" width="7.90625" style="2" customWidth="1"/>
    <col min="14" max="16384" width="6.26953125" style="2"/>
  </cols>
  <sheetData>
    <row r="1" spans="1:13" s="89" customFormat="1" ht="15.75">
      <c r="C1" s="90"/>
      <c r="I1" s="91"/>
      <c r="J1" s="91"/>
      <c r="K1" s="92" t="s">
        <v>192</v>
      </c>
      <c r="L1" s="2"/>
      <c r="M1" s="2"/>
    </row>
    <row r="2" spans="1:13" s="89" customFormat="1" ht="15.75">
      <c r="C2" s="90"/>
      <c r="I2" s="91"/>
      <c r="J2" s="91"/>
      <c r="K2" s="92" t="s">
        <v>186</v>
      </c>
      <c r="L2" s="2"/>
      <c r="M2" s="2"/>
    </row>
    <row r="3" spans="1:13" s="89" customFormat="1" ht="15.75">
      <c r="C3" s="90"/>
      <c r="I3" s="91"/>
      <c r="J3" s="91"/>
      <c r="K3" s="92"/>
      <c r="L3" s="2"/>
      <c r="M3" s="2"/>
    </row>
    <row r="4" spans="1:13" ht="15" customHeight="1">
      <c r="B4" s="170" t="s">
        <v>193</v>
      </c>
      <c r="C4" s="170"/>
      <c r="D4" s="170"/>
      <c r="E4" s="170"/>
      <c r="F4" s="170"/>
      <c r="G4" s="170"/>
      <c r="H4" s="170"/>
      <c r="I4" s="170"/>
      <c r="J4" s="170"/>
      <c r="K4" s="170"/>
      <c r="L4" s="93"/>
      <c r="M4" s="93"/>
    </row>
    <row r="5" spans="1:13" ht="15" customHeight="1">
      <c r="B5" s="170" t="s">
        <v>199</v>
      </c>
      <c r="C5" s="170"/>
      <c r="D5" s="170"/>
      <c r="E5" s="170"/>
      <c r="F5" s="170"/>
      <c r="G5" s="170"/>
      <c r="H5" s="170"/>
      <c r="I5" s="170"/>
      <c r="J5" s="170"/>
      <c r="K5" s="170"/>
      <c r="L5" s="93"/>
      <c r="M5" s="93"/>
    </row>
    <row r="6" spans="1:13" ht="15" customHeight="1">
      <c r="B6" s="94"/>
      <c r="C6" s="95"/>
      <c r="D6" s="71"/>
      <c r="E6" s="71"/>
      <c r="K6" s="4" t="s">
        <v>190</v>
      </c>
    </row>
    <row r="7" spans="1:13" ht="15.6" customHeight="1">
      <c r="A7" s="172" t="s">
        <v>145</v>
      </c>
      <c r="B7" s="150" t="s">
        <v>88</v>
      </c>
      <c r="C7" s="156" t="e">
        <f>#REF!</f>
        <v>#REF!</v>
      </c>
      <c r="D7" s="158" t="s">
        <v>162</v>
      </c>
      <c r="E7" s="165"/>
      <c r="F7" s="160" t="s">
        <v>163</v>
      </c>
      <c r="G7" s="161"/>
      <c r="H7" s="166"/>
      <c r="I7" s="162" t="str">
        <f>'прил. 3 по неМП 2023'!I7:I8</f>
        <v>Проект бюджета города Ставрополя с учетом изменений</v>
      </c>
      <c r="J7" s="174" t="s">
        <v>162</v>
      </c>
      <c r="K7" s="175"/>
    </row>
    <row r="8" spans="1:13" ht="94.5">
      <c r="A8" s="173"/>
      <c r="B8" s="150"/>
      <c r="C8" s="157"/>
      <c r="D8" s="53" t="s">
        <v>165</v>
      </c>
      <c r="E8" s="53" t="s">
        <v>166</v>
      </c>
      <c r="F8" s="54" t="s">
        <v>94</v>
      </c>
      <c r="G8" s="54" t="s">
        <v>167</v>
      </c>
      <c r="H8" s="54" t="s">
        <v>168</v>
      </c>
      <c r="I8" s="162"/>
      <c r="J8" s="96" t="s">
        <v>165</v>
      </c>
      <c r="K8" s="96" t="s">
        <v>166</v>
      </c>
      <c r="L8" s="9"/>
      <c r="M8" s="9"/>
    </row>
    <row r="9" spans="1:13" s="3" customFormat="1" ht="15" customHeight="1">
      <c r="A9" s="97">
        <v>1</v>
      </c>
      <c r="B9" s="97">
        <v>2</v>
      </c>
      <c r="C9" s="98">
        <v>3</v>
      </c>
      <c r="D9" s="98">
        <v>4</v>
      </c>
      <c r="E9" s="98">
        <v>5</v>
      </c>
      <c r="F9" s="99">
        <v>6</v>
      </c>
      <c r="G9" s="99">
        <v>7</v>
      </c>
      <c r="H9" s="99">
        <v>8</v>
      </c>
      <c r="I9" s="100">
        <v>9</v>
      </c>
      <c r="J9" s="100">
        <v>10</v>
      </c>
      <c r="K9" s="100">
        <v>11</v>
      </c>
    </row>
    <row r="10" spans="1:13" s="5" customFormat="1" ht="15.75">
      <c r="A10" s="62">
        <v>70</v>
      </c>
      <c r="B10" s="58" t="s">
        <v>8</v>
      </c>
      <c r="C10" s="101">
        <v>57808.100000000006</v>
      </c>
      <c r="D10" s="101">
        <v>57808.100000000006</v>
      </c>
      <c r="E10" s="101">
        <v>0</v>
      </c>
      <c r="F10" s="102" t="e">
        <f t="shared" ref="F10:F28" si="0">SUM(G10:H10)</f>
        <v>#REF!</v>
      </c>
      <c r="G10" s="102" t="e">
        <f t="shared" ref="G10:G11" si="1">J10-D10</f>
        <v>#REF!</v>
      </c>
      <c r="H10" s="102">
        <f t="shared" ref="G10:H28" si="2">K10-E10</f>
        <v>0</v>
      </c>
      <c r="I10" s="103" t="e">
        <f>#REF!</f>
        <v>#REF!</v>
      </c>
      <c r="J10" s="103" t="e">
        <f t="shared" ref="J10:J28" si="3">I10-K10</f>
        <v>#REF!</v>
      </c>
      <c r="K10" s="103">
        <v>0</v>
      </c>
      <c r="L10" s="104" t="e">
        <f>#REF!</f>
        <v>#REF!</v>
      </c>
      <c r="M10" s="104" t="e">
        <f t="shared" ref="M10:M29" si="4">I10-L10</f>
        <v>#REF!</v>
      </c>
    </row>
    <row r="11" spans="1:13" s="5" customFormat="1" ht="31.5">
      <c r="A11" s="62">
        <v>71</v>
      </c>
      <c r="B11" s="58" t="s">
        <v>17</v>
      </c>
      <c r="C11" s="101">
        <v>180566.16</v>
      </c>
      <c r="D11" s="101">
        <v>179291.28</v>
      </c>
      <c r="E11" s="101">
        <v>1274.8800000000001</v>
      </c>
      <c r="F11" s="102" t="e">
        <f t="shared" si="0"/>
        <v>#REF!</v>
      </c>
      <c r="G11" s="102" t="e">
        <f t="shared" si="1"/>
        <v>#REF!</v>
      </c>
      <c r="H11" s="102" t="e">
        <f t="shared" si="2"/>
        <v>#REF!</v>
      </c>
      <c r="I11" s="103" t="e">
        <f>#REF!</f>
        <v>#REF!</v>
      </c>
      <c r="J11" s="103" t="e">
        <f t="shared" si="3"/>
        <v>#REF!</v>
      </c>
      <c r="K11" s="103" t="e">
        <f>#REF!+#REF!</f>
        <v>#REF!</v>
      </c>
      <c r="L11" s="104" t="e">
        <f>#REF!</f>
        <v>#REF!</v>
      </c>
      <c r="M11" s="104" t="e">
        <f t="shared" si="4"/>
        <v>#REF!</v>
      </c>
    </row>
    <row r="12" spans="1:13" s="105" customFormat="1" ht="31.5">
      <c r="A12" s="62">
        <v>72</v>
      </c>
      <c r="B12" s="58" t="s">
        <v>39</v>
      </c>
      <c r="C12" s="101">
        <v>97765.31</v>
      </c>
      <c r="D12" s="101">
        <v>97765.31</v>
      </c>
      <c r="E12" s="101">
        <v>0</v>
      </c>
      <c r="F12" s="102" t="e">
        <f t="shared" si="0"/>
        <v>#REF!</v>
      </c>
      <c r="G12" s="102" t="e">
        <f t="shared" si="2"/>
        <v>#REF!</v>
      </c>
      <c r="H12" s="102">
        <f t="shared" si="2"/>
        <v>0</v>
      </c>
      <c r="I12" s="103" t="e">
        <f>#REF!</f>
        <v>#REF!</v>
      </c>
      <c r="J12" s="103" t="e">
        <f t="shared" si="3"/>
        <v>#REF!</v>
      </c>
      <c r="K12" s="103">
        <v>0</v>
      </c>
      <c r="L12" s="104" t="e">
        <f>#REF!</f>
        <v>#REF!</v>
      </c>
      <c r="M12" s="104" t="e">
        <f t="shared" si="4"/>
        <v>#REF!</v>
      </c>
    </row>
    <row r="13" spans="1:13" s="105" customFormat="1" ht="31.5">
      <c r="A13" s="62">
        <v>73</v>
      </c>
      <c r="B13" s="58" t="s">
        <v>47</v>
      </c>
      <c r="C13" s="101">
        <v>61018.96</v>
      </c>
      <c r="D13" s="101">
        <v>61018.96</v>
      </c>
      <c r="E13" s="101">
        <v>0</v>
      </c>
      <c r="F13" s="102" t="e">
        <f t="shared" si="0"/>
        <v>#REF!</v>
      </c>
      <c r="G13" s="102" t="e">
        <f t="shared" si="2"/>
        <v>#REF!</v>
      </c>
      <c r="H13" s="102">
        <f t="shared" si="2"/>
        <v>0</v>
      </c>
      <c r="I13" s="103" t="e">
        <f>#REF!</f>
        <v>#REF!</v>
      </c>
      <c r="J13" s="103" t="e">
        <f t="shared" si="3"/>
        <v>#REF!</v>
      </c>
      <c r="K13" s="103">
        <v>0</v>
      </c>
      <c r="L13" s="104" t="e">
        <f>#REF!</f>
        <v>#REF!</v>
      </c>
      <c r="M13" s="104" t="e">
        <f t="shared" si="4"/>
        <v>#REF!</v>
      </c>
    </row>
    <row r="14" spans="1:13" s="5" customFormat="1" ht="31.5">
      <c r="A14" s="62">
        <v>74</v>
      </c>
      <c r="B14" s="58" t="s">
        <v>50</v>
      </c>
      <c r="C14" s="101">
        <v>52496.84</v>
      </c>
      <c r="D14" s="101">
        <v>52496.84</v>
      </c>
      <c r="E14" s="101">
        <v>0</v>
      </c>
      <c r="F14" s="102" t="e">
        <f t="shared" si="0"/>
        <v>#REF!</v>
      </c>
      <c r="G14" s="102" t="e">
        <f t="shared" si="2"/>
        <v>#REF!</v>
      </c>
      <c r="H14" s="102">
        <f t="shared" si="2"/>
        <v>0</v>
      </c>
      <c r="I14" s="103" t="e">
        <f>#REF!</f>
        <v>#REF!</v>
      </c>
      <c r="J14" s="103" t="e">
        <f t="shared" si="3"/>
        <v>#REF!</v>
      </c>
      <c r="K14" s="103">
        <v>0</v>
      </c>
      <c r="L14" s="104" t="e">
        <f>#REF!</f>
        <v>#REF!</v>
      </c>
      <c r="M14" s="104" t="e">
        <f t="shared" si="4"/>
        <v>#REF!</v>
      </c>
    </row>
    <row r="15" spans="1:13" s="105" customFormat="1" ht="31.5">
      <c r="A15" s="62">
        <v>75</v>
      </c>
      <c r="B15" s="58" t="s">
        <v>60</v>
      </c>
      <c r="C15" s="101">
        <v>44584.74</v>
      </c>
      <c r="D15" s="101">
        <v>41760.18</v>
      </c>
      <c r="E15" s="101">
        <v>2824.56</v>
      </c>
      <c r="F15" s="102" t="e">
        <f t="shared" si="0"/>
        <v>#REF!</v>
      </c>
      <c r="G15" s="102" t="e">
        <f t="shared" si="2"/>
        <v>#REF!</v>
      </c>
      <c r="H15" s="102" t="e">
        <f t="shared" si="2"/>
        <v>#REF!</v>
      </c>
      <c r="I15" s="103" t="e">
        <f>#REF!</f>
        <v>#REF!</v>
      </c>
      <c r="J15" s="103" t="e">
        <f t="shared" si="3"/>
        <v>#REF!</v>
      </c>
      <c r="K15" s="103" t="e">
        <f>#REF!</f>
        <v>#REF!</v>
      </c>
      <c r="L15" s="104" t="e">
        <f>#REF!</f>
        <v>#REF!</v>
      </c>
      <c r="M15" s="104" t="e">
        <f t="shared" si="4"/>
        <v>#REF!</v>
      </c>
    </row>
    <row r="16" spans="1:13" s="105" customFormat="1" ht="31.5">
      <c r="A16" s="62">
        <v>76</v>
      </c>
      <c r="B16" s="58" t="s">
        <v>63</v>
      </c>
      <c r="C16" s="101">
        <v>19546.079999999998</v>
      </c>
      <c r="D16" s="101">
        <v>19546.079999999998</v>
      </c>
      <c r="E16" s="101">
        <v>0</v>
      </c>
      <c r="F16" s="102" t="e">
        <f t="shared" si="0"/>
        <v>#REF!</v>
      </c>
      <c r="G16" s="102" t="e">
        <f t="shared" si="2"/>
        <v>#REF!</v>
      </c>
      <c r="H16" s="102">
        <f t="shared" si="2"/>
        <v>0</v>
      </c>
      <c r="I16" s="103" t="e">
        <f>#REF!</f>
        <v>#REF!</v>
      </c>
      <c r="J16" s="103" t="e">
        <f t="shared" si="3"/>
        <v>#REF!</v>
      </c>
      <c r="K16" s="103">
        <v>0</v>
      </c>
      <c r="L16" s="104" t="e">
        <f>#REF!</f>
        <v>#REF!</v>
      </c>
      <c r="M16" s="104" t="e">
        <f t="shared" si="4"/>
        <v>#REF!</v>
      </c>
    </row>
    <row r="17" spans="1:13" s="5" customFormat="1" ht="31.5">
      <c r="A17" s="62">
        <v>77</v>
      </c>
      <c r="B17" s="58" t="s">
        <v>64</v>
      </c>
      <c r="C17" s="101">
        <v>85605.85</v>
      </c>
      <c r="D17" s="101">
        <v>9701.7400000000052</v>
      </c>
      <c r="E17" s="101">
        <v>75904.11</v>
      </c>
      <c r="F17" s="102" t="e">
        <f t="shared" si="0"/>
        <v>#REF!</v>
      </c>
      <c r="G17" s="102" t="e">
        <f t="shared" si="2"/>
        <v>#REF!</v>
      </c>
      <c r="H17" s="102" t="e">
        <f t="shared" si="2"/>
        <v>#REF!</v>
      </c>
      <c r="I17" s="103" t="e">
        <f>#REF!</f>
        <v>#REF!</v>
      </c>
      <c r="J17" s="103" t="e">
        <f t="shared" si="3"/>
        <v>#REF!</v>
      </c>
      <c r="K17" s="103" t="e">
        <f>#REF!+#REF!</f>
        <v>#REF!</v>
      </c>
      <c r="L17" s="104" t="e">
        <f>#REF!</f>
        <v>#REF!</v>
      </c>
      <c r="M17" s="104" t="e">
        <f t="shared" si="4"/>
        <v>#REF!</v>
      </c>
    </row>
    <row r="18" spans="1:13" s="5" customFormat="1" ht="31.5">
      <c r="A18" s="62">
        <v>78</v>
      </c>
      <c r="B18" s="58" t="s">
        <v>71</v>
      </c>
      <c r="C18" s="101">
        <v>22650.400000000001</v>
      </c>
      <c r="D18" s="101">
        <v>22650.400000000001</v>
      </c>
      <c r="E18" s="101">
        <v>0</v>
      </c>
      <c r="F18" s="102" t="e">
        <f t="shared" si="0"/>
        <v>#REF!</v>
      </c>
      <c r="G18" s="102" t="e">
        <f t="shared" si="2"/>
        <v>#REF!</v>
      </c>
      <c r="H18" s="102">
        <f t="shared" si="2"/>
        <v>0</v>
      </c>
      <c r="I18" s="103" t="e">
        <f>#REF!</f>
        <v>#REF!</v>
      </c>
      <c r="J18" s="103" t="e">
        <f t="shared" si="3"/>
        <v>#REF!</v>
      </c>
      <c r="K18" s="103">
        <v>0</v>
      </c>
      <c r="L18" s="104" t="e">
        <f>#REF!</f>
        <v>#REF!</v>
      </c>
      <c r="M18" s="104" t="e">
        <f t="shared" si="4"/>
        <v>#REF!</v>
      </c>
    </row>
    <row r="19" spans="1:13" s="5" customFormat="1" ht="31.5">
      <c r="A19" s="62">
        <v>80</v>
      </c>
      <c r="B19" s="58" t="s">
        <v>72</v>
      </c>
      <c r="C19" s="101">
        <v>45880.810000000005</v>
      </c>
      <c r="D19" s="101">
        <v>44300.320000000007</v>
      </c>
      <c r="E19" s="101">
        <v>1580.49</v>
      </c>
      <c r="F19" s="102" t="e">
        <f t="shared" si="0"/>
        <v>#REF!</v>
      </c>
      <c r="G19" s="102" t="e">
        <f t="shared" si="2"/>
        <v>#REF!</v>
      </c>
      <c r="H19" s="102" t="e">
        <f t="shared" si="2"/>
        <v>#REF!</v>
      </c>
      <c r="I19" s="103" t="e">
        <f>#REF!</f>
        <v>#REF!</v>
      </c>
      <c r="J19" s="103" t="e">
        <f t="shared" si="3"/>
        <v>#REF!</v>
      </c>
      <c r="K19" s="103" t="e">
        <f>#REF!+#REF!</f>
        <v>#REF!</v>
      </c>
      <c r="L19" s="104" t="e">
        <f>#REF!</f>
        <v>#REF!</v>
      </c>
      <c r="M19" s="104" t="e">
        <f t="shared" si="4"/>
        <v>#REF!</v>
      </c>
    </row>
    <row r="20" spans="1:13" s="5" customFormat="1" ht="31.5">
      <c r="A20" s="62">
        <v>81</v>
      </c>
      <c r="B20" s="58" t="s">
        <v>75</v>
      </c>
      <c r="C20" s="101">
        <v>42972.03</v>
      </c>
      <c r="D20" s="101">
        <v>41146.71</v>
      </c>
      <c r="E20" s="101">
        <v>1825.32</v>
      </c>
      <c r="F20" s="102" t="e">
        <f t="shared" si="0"/>
        <v>#REF!</v>
      </c>
      <c r="G20" s="102" t="e">
        <f t="shared" si="2"/>
        <v>#REF!</v>
      </c>
      <c r="H20" s="102" t="e">
        <f t="shared" si="2"/>
        <v>#REF!</v>
      </c>
      <c r="I20" s="103" t="e">
        <f>#REF!</f>
        <v>#REF!</v>
      </c>
      <c r="J20" s="103" t="e">
        <f t="shared" si="3"/>
        <v>#REF!</v>
      </c>
      <c r="K20" s="103" t="e">
        <f>#REF!+#REF!</f>
        <v>#REF!</v>
      </c>
      <c r="L20" s="104" t="e">
        <f>#REF!</f>
        <v>#REF!</v>
      </c>
      <c r="M20" s="104" t="e">
        <f t="shared" si="4"/>
        <v>#REF!</v>
      </c>
    </row>
    <row r="21" spans="1:13" s="5" customFormat="1" ht="36.75" customHeight="1">
      <c r="A21" s="62">
        <v>82</v>
      </c>
      <c r="B21" s="58" t="s">
        <v>76</v>
      </c>
      <c r="C21" s="101">
        <v>61447.159999999996</v>
      </c>
      <c r="D21" s="101">
        <v>59165.74</v>
      </c>
      <c r="E21" s="101">
        <v>2281.42</v>
      </c>
      <c r="F21" s="102" t="e">
        <f t="shared" si="0"/>
        <v>#REF!</v>
      </c>
      <c r="G21" s="102" t="e">
        <f t="shared" si="2"/>
        <v>#REF!</v>
      </c>
      <c r="H21" s="102" t="e">
        <f t="shared" si="2"/>
        <v>#REF!</v>
      </c>
      <c r="I21" s="103" t="e">
        <f>#REF!</f>
        <v>#REF!</v>
      </c>
      <c r="J21" s="103" t="e">
        <f t="shared" si="3"/>
        <v>#REF!</v>
      </c>
      <c r="K21" s="103" t="e">
        <f>#REF!+#REF!</f>
        <v>#REF!</v>
      </c>
      <c r="L21" s="104" t="e">
        <f>#REF!</f>
        <v>#REF!</v>
      </c>
      <c r="M21" s="104" t="e">
        <f t="shared" si="4"/>
        <v>#REF!</v>
      </c>
    </row>
    <row r="22" spans="1:13" s="105" customFormat="1" ht="31.5">
      <c r="A22" s="50">
        <v>83</v>
      </c>
      <c r="B22" s="58" t="s">
        <v>77</v>
      </c>
      <c r="C22" s="101">
        <v>65736.05</v>
      </c>
      <c r="D22" s="101">
        <v>65736.05</v>
      </c>
      <c r="E22" s="101">
        <v>0</v>
      </c>
      <c r="F22" s="102" t="e">
        <f t="shared" si="0"/>
        <v>#REF!</v>
      </c>
      <c r="G22" s="102" t="e">
        <f t="shared" si="2"/>
        <v>#REF!</v>
      </c>
      <c r="H22" s="102">
        <f t="shared" si="2"/>
        <v>0</v>
      </c>
      <c r="I22" s="103" t="e">
        <f>#REF!</f>
        <v>#REF!</v>
      </c>
      <c r="J22" s="103" t="e">
        <f t="shared" si="3"/>
        <v>#REF!</v>
      </c>
      <c r="K22" s="103">
        <v>0</v>
      </c>
      <c r="L22" s="104" t="e">
        <f>#REF!</f>
        <v>#REF!</v>
      </c>
      <c r="M22" s="104" t="e">
        <f t="shared" si="4"/>
        <v>#REF!</v>
      </c>
    </row>
    <row r="23" spans="1:13" s="105" customFormat="1" ht="31.5">
      <c r="A23" s="62">
        <v>84</v>
      </c>
      <c r="B23" s="58" t="s">
        <v>89</v>
      </c>
      <c r="C23" s="101">
        <v>91013.42</v>
      </c>
      <c r="D23" s="101">
        <v>91013.42</v>
      </c>
      <c r="E23" s="101">
        <v>0</v>
      </c>
      <c r="F23" s="102" t="e">
        <f t="shared" si="0"/>
        <v>#REF!</v>
      </c>
      <c r="G23" s="102" t="e">
        <f t="shared" si="2"/>
        <v>#REF!</v>
      </c>
      <c r="H23" s="102">
        <f t="shared" si="2"/>
        <v>0</v>
      </c>
      <c r="I23" s="103" t="e">
        <f>#REF!</f>
        <v>#REF!</v>
      </c>
      <c r="J23" s="103" t="e">
        <f t="shared" si="3"/>
        <v>#REF!</v>
      </c>
      <c r="K23" s="103">
        <v>0</v>
      </c>
      <c r="L23" s="104" t="e">
        <f>#REF!</f>
        <v>#REF!</v>
      </c>
      <c r="M23" s="104" t="e">
        <f t="shared" si="4"/>
        <v>#REF!</v>
      </c>
    </row>
    <row r="24" spans="1:13" s="5" customFormat="1" ht="47.25">
      <c r="A24" s="62">
        <v>85</v>
      </c>
      <c r="B24" s="58" t="s">
        <v>85</v>
      </c>
      <c r="C24" s="101">
        <v>20884.37</v>
      </c>
      <c r="D24" s="101">
        <v>20884.37</v>
      </c>
      <c r="E24" s="101">
        <v>0</v>
      </c>
      <c r="F24" s="102" t="e">
        <f t="shared" si="0"/>
        <v>#REF!</v>
      </c>
      <c r="G24" s="102" t="e">
        <f t="shared" si="2"/>
        <v>#REF!</v>
      </c>
      <c r="H24" s="102">
        <f t="shared" si="2"/>
        <v>0</v>
      </c>
      <c r="I24" s="103" t="e">
        <f>#REF!</f>
        <v>#REF!</v>
      </c>
      <c r="J24" s="103" t="e">
        <f t="shared" si="3"/>
        <v>#REF!</v>
      </c>
      <c r="K24" s="103">
        <v>0</v>
      </c>
      <c r="L24" s="104" t="e">
        <f>#REF!</f>
        <v>#REF!</v>
      </c>
      <c r="M24" s="104" t="e">
        <f t="shared" si="4"/>
        <v>#REF!</v>
      </c>
    </row>
    <row r="25" spans="1:13" s="5" customFormat="1" ht="30" customHeight="1">
      <c r="A25" s="62" t="s">
        <v>160</v>
      </c>
      <c r="B25" s="58" t="s">
        <v>86</v>
      </c>
      <c r="C25" s="101">
        <v>19518.03</v>
      </c>
      <c r="D25" s="101">
        <v>19518.03</v>
      </c>
      <c r="E25" s="101">
        <v>0</v>
      </c>
      <c r="F25" s="102" t="e">
        <f t="shared" si="0"/>
        <v>#REF!</v>
      </c>
      <c r="G25" s="102" t="e">
        <f t="shared" si="2"/>
        <v>#REF!</v>
      </c>
      <c r="H25" s="102">
        <f t="shared" si="2"/>
        <v>0</v>
      </c>
      <c r="I25" s="103" t="e">
        <f>#REF!</f>
        <v>#REF!</v>
      </c>
      <c r="J25" s="103" t="e">
        <f t="shared" si="3"/>
        <v>#REF!</v>
      </c>
      <c r="K25" s="103">
        <v>0</v>
      </c>
      <c r="L25" s="104" t="e">
        <f>#REF!</f>
        <v>#REF!</v>
      </c>
      <c r="M25" s="104" t="e">
        <f t="shared" si="4"/>
        <v>#REF!</v>
      </c>
    </row>
    <row r="26" spans="1:13" s="5" customFormat="1" ht="47.25">
      <c r="A26" s="62">
        <v>98</v>
      </c>
      <c r="B26" s="58" t="s">
        <v>22</v>
      </c>
      <c r="C26" s="101">
        <v>51884.250000000007</v>
      </c>
      <c r="D26" s="101">
        <v>42078.55</v>
      </c>
      <c r="E26" s="101">
        <v>9805.7000000000007</v>
      </c>
      <c r="F26" s="102" t="e">
        <f t="shared" si="0"/>
        <v>#REF!</v>
      </c>
      <c r="G26" s="102" t="e">
        <f t="shared" si="2"/>
        <v>#REF!</v>
      </c>
      <c r="H26" s="102" t="e">
        <f t="shared" si="2"/>
        <v>#REF!</v>
      </c>
      <c r="I26" s="103" t="e">
        <f>#REF!</f>
        <v>#REF!</v>
      </c>
      <c r="J26" s="103" t="e">
        <f t="shared" si="3"/>
        <v>#REF!</v>
      </c>
      <c r="K26" s="103" t="e">
        <f>#REF!+#REF!</f>
        <v>#REF!</v>
      </c>
      <c r="L26" s="104" t="e">
        <f>#REF!</f>
        <v>#REF!</v>
      </c>
      <c r="M26" s="104" t="e">
        <f t="shared" si="4"/>
        <v>#REF!</v>
      </c>
    </row>
    <row r="27" spans="1:13" s="5" customFormat="1" ht="15.75">
      <c r="A27" s="62"/>
      <c r="B27" s="58" t="s">
        <v>198</v>
      </c>
      <c r="C27" s="101">
        <v>1021378.5600000003</v>
      </c>
      <c r="D27" s="101">
        <v>925882.08000000007</v>
      </c>
      <c r="E27" s="101">
        <v>95496.48000000001</v>
      </c>
      <c r="F27" s="102" t="e">
        <f t="shared" ref="F27:K27" si="5">SUM(F10:F26)</f>
        <v>#REF!</v>
      </c>
      <c r="G27" s="102" t="e">
        <f t="shared" si="5"/>
        <v>#REF!</v>
      </c>
      <c r="H27" s="102" t="e">
        <f t="shared" si="5"/>
        <v>#REF!</v>
      </c>
      <c r="I27" s="103" t="e">
        <f t="shared" si="5"/>
        <v>#REF!</v>
      </c>
      <c r="J27" s="103" t="e">
        <f t="shared" si="5"/>
        <v>#REF!</v>
      </c>
      <c r="K27" s="103" t="e">
        <f t="shared" si="5"/>
        <v>#REF!</v>
      </c>
      <c r="L27" s="104"/>
      <c r="M27" s="104"/>
    </row>
    <row r="28" spans="1:13" s="5" customFormat="1" ht="15.75">
      <c r="A28" s="62"/>
      <c r="B28" s="58" t="s">
        <v>87</v>
      </c>
      <c r="C28" s="101">
        <v>313479.35000000003</v>
      </c>
      <c r="D28" s="101">
        <v>313479.35000000003</v>
      </c>
      <c r="E28" s="101">
        <v>0</v>
      </c>
      <c r="F28" s="102" t="e">
        <f t="shared" si="0"/>
        <v>#REF!</v>
      </c>
      <c r="G28" s="102" t="e">
        <f t="shared" si="2"/>
        <v>#REF!</v>
      </c>
      <c r="H28" s="102">
        <v>0</v>
      </c>
      <c r="I28" s="103" t="e">
        <f>#REF!</f>
        <v>#REF!</v>
      </c>
      <c r="J28" s="103" t="e">
        <f t="shared" si="3"/>
        <v>#REF!</v>
      </c>
      <c r="K28" s="103">
        <v>0</v>
      </c>
      <c r="L28" s="104" t="e">
        <f>#REF!</f>
        <v>#REF!</v>
      </c>
      <c r="M28" s="104"/>
    </row>
    <row r="29" spans="1:13" s="104" customFormat="1" ht="15.75">
      <c r="A29" s="112"/>
      <c r="B29" s="107" t="s">
        <v>196</v>
      </c>
      <c r="C29" s="101">
        <v>1334857.9100000004</v>
      </c>
      <c r="D29" s="101">
        <v>1239361.4300000002</v>
      </c>
      <c r="E29" s="101">
        <v>95496.48000000001</v>
      </c>
      <c r="F29" s="102" t="e">
        <f>SUM(F10:F28)</f>
        <v>#REF!</v>
      </c>
      <c r="G29" s="102" t="e">
        <f>SUM(G10:G28)</f>
        <v>#REF!</v>
      </c>
      <c r="H29" s="102" t="e">
        <f>SUM(H10:H28)</f>
        <v>#REF!</v>
      </c>
      <c r="I29" s="103" t="e">
        <f>I27+I28</f>
        <v>#REF!</v>
      </c>
      <c r="J29" s="103" t="e">
        <f>J27+J28</f>
        <v>#REF!</v>
      </c>
      <c r="K29" s="103" t="e">
        <f>K27+K28</f>
        <v>#REF!</v>
      </c>
      <c r="L29" s="104" t="e">
        <f>SUM(L10:L28)</f>
        <v>#REF!</v>
      </c>
      <c r="M29" s="104" t="e">
        <f t="shared" si="4"/>
        <v>#REF!</v>
      </c>
    </row>
    <row r="30" spans="1:13" ht="15" customHeight="1">
      <c r="B30" s="94"/>
      <c r="C30" s="111"/>
      <c r="D30" s="111"/>
      <c r="E30" s="111"/>
    </row>
    <row r="31" spans="1:13" ht="15" customHeight="1">
      <c r="B31" s="94"/>
      <c r="C31" s="111"/>
      <c r="D31" s="111"/>
      <c r="E31" s="111"/>
    </row>
    <row r="32" spans="1:13" ht="15" customHeight="1">
      <c r="B32" s="94"/>
      <c r="C32" s="111"/>
      <c r="D32" s="111"/>
      <c r="E32" s="111"/>
      <c r="I32" s="6" t="e">
        <f>I29-I28</f>
        <v>#REF!</v>
      </c>
    </row>
    <row r="33" spans="2:11" ht="15" customHeight="1">
      <c r="B33" s="94"/>
      <c r="C33" s="111"/>
      <c r="D33" s="111"/>
      <c r="E33" s="111"/>
    </row>
    <row r="34" spans="2:11" ht="19.149999999999999" customHeight="1">
      <c r="B34" s="72" t="s">
        <v>174</v>
      </c>
      <c r="C34" s="73" t="e">
        <f>#REF!</f>
        <v>#REF!</v>
      </c>
      <c r="D34" s="73"/>
      <c r="E34" s="73"/>
      <c r="F34" s="73" t="e">
        <f>#REF!+#REF!</f>
        <v>#REF!</v>
      </c>
      <c r="G34" s="73"/>
      <c r="H34" s="73"/>
      <c r="I34" s="73" t="e">
        <f>#REF!+#REF!</f>
        <v>#REF!</v>
      </c>
      <c r="J34" s="73"/>
      <c r="K34" s="73"/>
    </row>
    <row r="35" spans="2:11" ht="19.149999999999999" customHeight="1">
      <c r="B35" s="72" t="s">
        <v>146</v>
      </c>
      <c r="C35" s="73">
        <v>0</v>
      </c>
      <c r="D35" s="73"/>
      <c r="E35" s="73"/>
      <c r="F35" s="73" t="e">
        <f>F29-F34</f>
        <v>#REF!</v>
      </c>
      <c r="G35" s="73"/>
      <c r="H35" s="73"/>
      <c r="I35" s="73" t="e">
        <f>I29-I34</f>
        <v>#REF!</v>
      </c>
      <c r="J35" s="73"/>
      <c r="K35" s="73"/>
    </row>
  </sheetData>
  <mergeCells count="9">
    <mergeCell ref="B4:K4"/>
    <mergeCell ref="B5:K5"/>
    <mergeCell ref="A7:A8"/>
    <mergeCell ref="B7:B8"/>
    <mergeCell ref="C7:C8"/>
    <mergeCell ref="D7:E7"/>
    <mergeCell ref="F7:H7"/>
    <mergeCell ref="I7:I8"/>
    <mergeCell ref="J7:K7"/>
  </mergeCells>
  <pageMargins left="0.35433070866141736" right="0.35433070866141736" top="0.62992125984251968" bottom="0.19685039370078738" header="0.27559055118110237" footer="0.15748031496062992"/>
  <pageSetup paperSize="9" scale="61" fitToHeight="0" orientation="landscape" horizontalDpi="1200" verticalDpi="1200" r:id="rId1"/>
  <headerFooter differentFirst="1" alignWithMargins="0">
    <oddHeader>&amp;C&amp;"Times New Roman,обычный"&amp;P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B3:D3"/>
  <sheetViews>
    <sheetView workbookViewId="0">
      <selection activeCell="D9" sqref="D9"/>
    </sheetView>
  </sheetViews>
  <sheetFormatPr defaultRowHeight="18"/>
  <cols>
    <col min="2" max="2" width="17.36328125" customWidth="1"/>
  </cols>
  <sheetData>
    <row r="3" spans="2:4">
      <c r="B3" s="113"/>
      <c r="D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14</vt:i4>
      </vt:variant>
    </vt:vector>
  </HeadingPairs>
  <TitlesOfParts>
    <vt:vector size="23" baseType="lpstr">
      <vt:lpstr>Р ПР</vt:lpstr>
      <vt:lpstr>Р ПР 2021-2023</vt:lpstr>
      <vt:lpstr>прил. 2 по МП к ПЗ 2022</vt:lpstr>
      <vt:lpstr>прил. 2 по МП к ПЗ 2023</vt:lpstr>
      <vt:lpstr>прил. 2 по МП к ПЗ 2024</vt:lpstr>
      <vt:lpstr>прил. 3 по неМП 2022</vt:lpstr>
      <vt:lpstr>прил. 3 по неМП 2023</vt:lpstr>
      <vt:lpstr>прил. 3 по неМП 2024</vt:lpstr>
      <vt:lpstr>Лист1</vt:lpstr>
      <vt:lpstr>'прил. 2 по МП к ПЗ 2022'!Print_Titles</vt:lpstr>
      <vt:lpstr>'прил. 2 по МП к ПЗ 2023'!Print_Titles</vt:lpstr>
      <vt:lpstr>'прил. 2 по МП к ПЗ 2024'!Print_Titles</vt:lpstr>
      <vt:lpstr>'прил. 3 по неМП 2022'!Print_Titles</vt:lpstr>
      <vt:lpstr>'прил. 3 по неМП 2023'!Print_Titles</vt:lpstr>
      <vt:lpstr>'прил. 3 по неМП 2024'!Print_Titles</vt:lpstr>
      <vt:lpstr>'прил. 2 по МП к ПЗ 2022'!Область_печати</vt:lpstr>
      <vt:lpstr>'прил. 2 по МП к ПЗ 2023'!Область_печати</vt:lpstr>
      <vt:lpstr>'прил. 2 по МП к ПЗ 2024'!Область_печати</vt:lpstr>
      <vt:lpstr>'прил. 3 по неМП 2022'!Область_печати</vt:lpstr>
      <vt:lpstr>'прил. 3 по неМП 2023'!Область_печати</vt:lpstr>
      <vt:lpstr>'прил. 3 по неМП 2024'!Область_печати</vt:lpstr>
      <vt:lpstr>'Р ПР'!Область_печати</vt:lpstr>
      <vt:lpstr>'Р ПР 2021-2023'!Область_печати</vt:lpstr>
    </vt:vector>
  </TitlesOfParts>
  <Company>KFB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StMarEI</dc:creator>
  <cp:lastModifiedBy>Zakharova</cp:lastModifiedBy>
  <cp:revision>2</cp:revision>
  <cp:lastPrinted>2024-08-06T12:55:37Z</cp:lastPrinted>
  <dcterms:created xsi:type="dcterms:W3CDTF">2005-12-19T12:13:47Z</dcterms:created>
  <dcterms:modified xsi:type="dcterms:W3CDTF">2024-08-06T13:31:35Z</dcterms:modified>
</cp:coreProperties>
</file>