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8460" windowHeight="6795"/>
  </bookViews>
  <sheets>
    <sheet name="2023" sheetId="8" r:id="rId1"/>
  </sheets>
  <calcPr calcId="124519" iterate="1"/>
</workbook>
</file>

<file path=xl/calcChain.xml><?xml version="1.0" encoding="utf-8"?>
<calcChain xmlns="http://schemas.openxmlformats.org/spreadsheetml/2006/main">
  <c r="AG22" i="8"/>
  <c r="AE22"/>
  <c r="AA22"/>
  <c r="W22"/>
  <c r="S22"/>
  <c r="O22"/>
  <c r="K22"/>
  <c r="G21"/>
  <c r="AF8"/>
  <c r="AG8"/>
  <c r="AG9"/>
  <c r="AG11"/>
  <c r="AG12"/>
  <c r="AG14"/>
  <c r="AG15"/>
  <c r="AG16"/>
  <c r="AG17"/>
  <c r="AG19"/>
  <c r="AG20"/>
  <c r="AG21"/>
  <c r="AG23"/>
  <c r="AG25"/>
  <c r="AG26"/>
  <c r="AG27"/>
  <c r="AG28"/>
  <c r="AG29"/>
  <c r="AG30"/>
  <c r="AG31"/>
  <c r="AG33"/>
  <c r="AG34"/>
  <c r="AG36"/>
  <c r="AG37"/>
  <c r="AG38"/>
  <c r="AG39"/>
  <c r="AG40"/>
  <c r="AG41"/>
  <c r="AF39"/>
  <c r="AF38"/>
  <c r="AF37"/>
  <c r="AF30"/>
  <c r="AF27"/>
  <c r="AF23" s="1"/>
  <c r="AF21"/>
  <c r="AF17"/>
  <c r="AF12"/>
  <c r="AF6"/>
  <c r="AG6" s="1"/>
  <c r="AD37"/>
  <c r="AE6"/>
  <c r="AE8"/>
  <c r="AE9"/>
  <c r="AE11"/>
  <c r="AE12"/>
  <c r="AE14"/>
  <c r="AE15"/>
  <c r="AE16"/>
  <c r="AE17"/>
  <c r="AE19"/>
  <c r="AE20"/>
  <c r="AE21"/>
  <c r="AE23"/>
  <c r="AE25"/>
  <c r="AE26"/>
  <c r="AE27"/>
  <c r="AE28"/>
  <c r="AE29"/>
  <c r="AE30"/>
  <c r="AE31"/>
  <c r="AE33"/>
  <c r="AE36"/>
  <c r="AE37"/>
  <c r="AE38"/>
  <c r="AE39"/>
  <c r="AE40"/>
  <c r="AE41"/>
  <c r="AC6"/>
  <c r="AD33"/>
  <c r="AD42" s="1"/>
  <c r="AD34"/>
  <c r="AE34" s="1"/>
  <c r="AD4"/>
  <c r="AD23"/>
  <c r="AF34" l="1"/>
  <c r="AF33" s="1"/>
  <c r="AF4"/>
  <c r="AD32"/>
  <c r="AB42"/>
  <c r="AB12"/>
  <c r="AC8"/>
  <c r="AC9"/>
  <c r="AC11"/>
  <c r="AC12"/>
  <c r="AC14"/>
  <c r="AC15"/>
  <c r="AC16"/>
  <c r="AC17"/>
  <c r="AC19"/>
  <c r="AC20"/>
  <c r="AC21"/>
  <c r="AC23"/>
  <c r="AC25"/>
  <c r="AC26"/>
  <c r="AC27"/>
  <c r="AC28"/>
  <c r="AC29"/>
  <c r="AC30"/>
  <c r="AC31"/>
  <c r="AC37"/>
  <c r="AC38"/>
  <c r="AC39"/>
  <c r="AC40"/>
  <c r="AC41"/>
  <c r="AB4"/>
  <c r="AB32" s="1"/>
  <c r="AB23"/>
  <c r="AB34"/>
  <c r="AB33" s="1"/>
  <c r="AC33" s="1"/>
  <c r="AA6"/>
  <c r="AA8"/>
  <c r="AA9"/>
  <c r="AA11"/>
  <c r="AA12"/>
  <c r="AA14"/>
  <c r="AA15"/>
  <c r="AA16"/>
  <c r="AA17"/>
  <c r="AA18"/>
  <c r="AA19"/>
  <c r="AA20"/>
  <c r="AA21"/>
  <c r="AA23"/>
  <c r="AA25"/>
  <c r="AA26"/>
  <c r="AA27"/>
  <c r="AA28"/>
  <c r="AA29"/>
  <c r="AA30"/>
  <c r="AA31"/>
  <c r="AA33"/>
  <c r="AA34"/>
  <c r="AA37"/>
  <c r="AA38"/>
  <c r="AA39"/>
  <c r="AA40"/>
  <c r="AA41"/>
  <c r="Z33"/>
  <c r="Z4"/>
  <c r="Z23"/>
  <c r="Z34"/>
  <c r="Y6"/>
  <c r="Y8"/>
  <c r="Y9"/>
  <c r="Y11"/>
  <c r="Y12"/>
  <c r="Y14"/>
  <c r="Y15"/>
  <c r="Y16"/>
  <c r="Y17"/>
  <c r="Y19"/>
  <c r="Y20"/>
  <c r="Y21"/>
  <c r="Y23"/>
  <c r="Y25"/>
  <c r="Y26"/>
  <c r="Y27"/>
  <c r="Y28"/>
  <c r="Y29"/>
  <c r="Y30"/>
  <c r="Y31"/>
  <c r="Y33"/>
  <c r="Y34"/>
  <c r="Y37"/>
  <c r="Y38"/>
  <c r="Y39"/>
  <c r="Y40"/>
  <c r="Y41"/>
  <c r="X34"/>
  <c r="X33" s="1"/>
  <c r="X42" s="1"/>
  <c r="X32"/>
  <c r="X23"/>
  <c r="X6"/>
  <c r="X4" s="1"/>
  <c r="W6"/>
  <c r="W8"/>
  <c r="W9"/>
  <c r="W11"/>
  <c r="W12"/>
  <c r="W14"/>
  <c r="W15"/>
  <c r="W16"/>
  <c r="W17"/>
  <c r="W19"/>
  <c r="W20"/>
  <c r="W21"/>
  <c r="W23"/>
  <c r="W25"/>
  <c r="W26"/>
  <c r="W27"/>
  <c r="W28"/>
  <c r="W29"/>
  <c r="W30"/>
  <c r="W31"/>
  <c r="W33"/>
  <c r="W34"/>
  <c r="W37"/>
  <c r="W38"/>
  <c r="W39"/>
  <c r="W40"/>
  <c r="W41"/>
  <c r="V34"/>
  <c r="V33" s="1"/>
  <c r="V42" s="1"/>
  <c r="R34"/>
  <c r="V6"/>
  <c r="V4" s="1"/>
  <c r="V32" s="1"/>
  <c r="V23"/>
  <c r="T42"/>
  <c r="T33"/>
  <c r="U33" s="1"/>
  <c r="T32"/>
  <c r="T23"/>
  <c r="U23" s="1"/>
  <c r="T4"/>
  <c r="U6"/>
  <c r="U8"/>
  <c r="U9"/>
  <c r="U11"/>
  <c r="U12"/>
  <c r="U14"/>
  <c r="U15"/>
  <c r="U16"/>
  <c r="U17"/>
  <c r="U19"/>
  <c r="U20"/>
  <c r="U21"/>
  <c r="U25"/>
  <c r="U26"/>
  <c r="U27"/>
  <c r="U28"/>
  <c r="U29"/>
  <c r="U30"/>
  <c r="U31"/>
  <c r="U34"/>
  <c r="U37"/>
  <c r="U38"/>
  <c r="U39"/>
  <c r="U40"/>
  <c r="U41"/>
  <c r="R4"/>
  <c r="R23"/>
  <c r="P23"/>
  <c r="R33"/>
  <c r="S34"/>
  <c r="S33"/>
  <c r="S6"/>
  <c r="S8"/>
  <c r="S9"/>
  <c r="S11"/>
  <c r="S12"/>
  <c r="S14"/>
  <c r="S15"/>
  <c r="S16"/>
  <c r="S17"/>
  <c r="S19"/>
  <c r="S20"/>
  <c r="S21"/>
  <c r="S23"/>
  <c r="S25"/>
  <c r="S26"/>
  <c r="S27"/>
  <c r="S28"/>
  <c r="S29"/>
  <c r="S30"/>
  <c r="S31"/>
  <c r="S37"/>
  <c r="S38"/>
  <c r="S39"/>
  <c r="S40"/>
  <c r="S41"/>
  <c r="Q41"/>
  <c r="Q40"/>
  <c r="Q39"/>
  <c r="Q38"/>
  <c r="Q37"/>
  <c r="Q34"/>
  <c r="Q33"/>
  <c r="Q31"/>
  <c r="Q30"/>
  <c r="Q29"/>
  <c r="Q28"/>
  <c r="Q27"/>
  <c r="Q26"/>
  <c r="Q25"/>
  <c r="Q23"/>
  <c r="Q21"/>
  <c r="Q20"/>
  <c r="Q19"/>
  <c r="Q18"/>
  <c r="Q17"/>
  <c r="Q16"/>
  <c r="Q15"/>
  <c r="Q14"/>
  <c r="Q12"/>
  <c r="Q11"/>
  <c r="Q9"/>
  <c r="Q8"/>
  <c r="Q6"/>
  <c r="P30"/>
  <c r="P17"/>
  <c r="P9"/>
  <c r="AF32" l="1"/>
  <c r="AC34"/>
  <c r="Z32"/>
  <c r="Z42" s="1"/>
  <c r="R32"/>
  <c r="R42" s="1"/>
  <c r="P12"/>
  <c r="P34"/>
  <c r="P6"/>
  <c r="P28"/>
  <c r="L34"/>
  <c r="N8"/>
  <c r="N34"/>
  <c r="N33" s="1"/>
  <c r="N23"/>
  <c r="L23"/>
  <c r="N6"/>
  <c r="N4" s="1"/>
  <c r="L33"/>
  <c r="L6"/>
  <c r="J34"/>
  <c r="J33" s="1"/>
  <c r="J23"/>
  <c r="J8"/>
  <c r="J6" s="1"/>
  <c r="AF42" l="1"/>
  <c r="P33"/>
  <c r="P4"/>
  <c r="N32"/>
  <c r="N42" s="1"/>
  <c r="L4"/>
  <c r="L32" s="1"/>
  <c r="L42" s="1"/>
  <c r="J4"/>
  <c r="J32" s="1"/>
  <c r="J42" s="1"/>
  <c r="P32" l="1"/>
  <c r="H41"/>
  <c r="H12"/>
  <c r="H4" s="1"/>
  <c r="H34"/>
  <c r="H33" l="1"/>
  <c r="P42"/>
  <c r="I5"/>
  <c r="I40"/>
  <c r="K40" s="1"/>
  <c r="M40" s="1"/>
  <c r="O40" s="1"/>
  <c r="I41"/>
  <c r="K41" s="1"/>
  <c r="M41" s="1"/>
  <c r="O41" s="1"/>
  <c r="H28"/>
  <c r="H23" s="1"/>
  <c r="H32" s="1"/>
  <c r="H42" s="1"/>
  <c r="F4"/>
  <c r="G8"/>
  <c r="I8" s="1"/>
  <c r="K8" s="1"/>
  <c r="M8" s="1"/>
  <c r="O8" s="1"/>
  <c r="G9"/>
  <c r="I9" s="1"/>
  <c r="K9" s="1"/>
  <c r="M9" s="1"/>
  <c r="O9" s="1"/>
  <c r="G11"/>
  <c r="I11" s="1"/>
  <c r="K11" s="1"/>
  <c r="M11" s="1"/>
  <c r="O11" s="1"/>
  <c r="G12"/>
  <c r="I12" s="1"/>
  <c r="K12" s="1"/>
  <c r="M12" s="1"/>
  <c r="O12" s="1"/>
  <c r="G14"/>
  <c r="I14" s="1"/>
  <c r="K14" s="1"/>
  <c r="M14" s="1"/>
  <c r="O14" s="1"/>
  <c r="G15"/>
  <c r="I15" s="1"/>
  <c r="K15" s="1"/>
  <c r="M15" s="1"/>
  <c r="O15" s="1"/>
  <c r="G16"/>
  <c r="I16" s="1"/>
  <c r="K16" s="1"/>
  <c r="M16" s="1"/>
  <c r="O16" s="1"/>
  <c r="G17"/>
  <c r="I17" s="1"/>
  <c r="K17" s="1"/>
  <c r="M17" s="1"/>
  <c r="O17" s="1"/>
  <c r="G19"/>
  <c r="I19" s="1"/>
  <c r="K19" s="1"/>
  <c r="M19" s="1"/>
  <c r="O19" s="1"/>
  <c r="G20"/>
  <c r="I20" s="1"/>
  <c r="K20" s="1"/>
  <c r="M20" s="1"/>
  <c r="O20" s="1"/>
  <c r="I21"/>
  <c r="K21" s="1"/>
  <c r="M21" s="1"/>
  <c r="O21" s="1"/>
  <c r="G25"/>
  <c r="I25" s="1"/>
  <c r="K25" s="1"/>
  <c r="M25" s="1"/>
  <c r="O25" s="1"/>
  <c r="G26"/>
  <c r="I26" s="1"/>
  <c r="K26" s="1"/>
  <c r="M26" s="1"/>
  <c r="O26" s="1"/>
  <c r="G27"/>
  <c r="I27" s="1"/>
  <c r="K27" s="1"/>
  <c r="M27" s="1"/>
  <c r="O27" s="1"/>
  <c r="G28"/>
  <c r="I28" s="1"/>
  <c r="K28" s="1"/>
  <c r="M28" s="1"/>
  <c r="O28" s="1"/>
  <c r="G29"/>
  <c r="I29" s="1"/>
  <c r="K29" s="1"/>
  <c r="M29" s="1"/>
  <c r="O29" s="1"/>
  <c r="G30"/>
  <c r="I30" s="1"/>
  <c r="K30" s="1"/>
  <c r="M30" s="1"/>
  <c r="O30" s="1"/>
  <c r="G31"/>
  <c r="I31" s="1"/>
  <c r="K31" s="1"/>
  <c r="M31" s="1"/>
  <c r="O31" s="1"/>
  <c r="G39"/>
  <c r="I39" s="1"/>
  <c r="K39" s="1"/>
  <c r="M39" s="1"/>
  <c r="O39" s="1"/>
  <c r="G6"/>
  <c r="I6" s="1"/>
  <c r="K6" s="1"/>
  <c r="M6" s="1"/>
  <c r="O6" s="1"/>
  <c r="F33"/>
  <c r="F34"/>
  <c r="F32"/>
  <c r="F42" s="1"/>
  <c r="F23"/>
  <c r="E37"/>
  <c r="G37" s="1"/>
  <c r="I37" s="1"/>
  <c r="K37" s="1"/>
  <c r="M37" s="1"/>
  <c r="O37" s="1"/>
  <c r="E38"/>
  <c r="G38" s="1"/>
  <c r="I38" s="1"/>
  <c r="K38" s="1"/>
  <c r="M38" s="1"/>
  <c r="O38" s="1"/>
  <c r="E39"/>
  <c r="E23"/>
  <c r="G23" s="1"/>
  <c r="I23" s="1"/>
  <c r="K23" s="1"/>
  <c r="M23" s="1"/>
  <c r="O23" s="1"/>
  <c r="E4"/>
  <c r="D33"/>
  <c r="D42" s="1"/>
  <c r="D34"/>
  <c r="E32" l="1"/>
  <c r="G32" s="1"/>
  <c r="I32" s="1"/>
  <c r="K32" s="1"/>
  <c r="M32" s="1"/>
  <c r="O32" s="1"/>
  <c r="Q32" s="1"/>
  <c r="S32" s="1"/>
  <c r="U32" s="1"/>
  <c r="W32" s="1"/>
  <c r="Y32" s="1"/>
  <c r="AA32" s="1"/>
  <c r="AC32" s="1"/>
  <c r="AE32" s="1"/>
  <c r="AG32" s="1"/>
  <c r="G4"/>
  <c r="I4" s="1"/>
  <c r="K4" s="1"/>
  <c r="M4" l="1"/>
  <c r="O4" s="1"/>
  <c r="Q4" s="1"/>
  <c r="S4" s="1"/>
  <c r="U4" s="1"/>
  <c r="W4" s="1"/>
  <c r="Y4" s="1"/>
  <c r="AA4" s="1"/>
  <c r="AC4" s="1"/>
  <c r="AE4" s="1"/>
  <c r="AG4" s="1"/>
  <c r="C34"/>
  <c r="C23"/>
  <c r="C17"/>
  <c r="C12"/>
  <c r="C9"/>
  <c r="C6"/>
  <c r="C33" l="1"/>
  <c r="E33" s="1"/>
  <c r="G33" s="1"/>
  <c r="I33" s="1"/>
  <c r="K33" s="1"/>
  <c r="M33" s="1"/>
  <c r="O33" s="1"/>
  <c r="E34"/>
  <c r="G34" s="1"/>
  <c r="I34" s="1"/>
  <c r="K34" s="1"/>
  <c r="M34" s="1"/>
  <c r="O34" s="1"/>
  <c r="C4"/>
  <c r="C32" s="1"/>
  <c r="C42" s="1"/>
  <c r="E42" s="1"/>
  <c r="G42" s="1"/>
  <c r="I42" s="1"/>
  <c r="K42" s="1"/>
  <c r="M42" s="1"/>
  <c r="O42" s="1"/>
  <c r="Q42" s="1"/>
  <c r="S42" s="1"/>
  <c r="U42" s="1"/>
  <c r="W42" s="1"/>
  <c r="Y42" s="1"/>
  <c r="AA42" s="1"/>
  <c r="AC42" s="1"/>
  <c r="AE42" s="1"/>
  <c r="AG42" s="1"/>
</calcChain>
</file>

<file path=xl/sharedStrings.xml><?xml version="1.0" encoding="utf-8"?>
<sst xmlns="http://schemas.openxmlformats.org/spreadsheetml/2006/main" count="95" uniqueCount="76">
  <si>
    <t>Налог на доходы физических лиц</t>
  </si>
  <si>
    <t>Налог на имущество физических лиц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</si>
  <si>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</si>
  <si>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</si>
  <si>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Решение СГД от 30.11.22 № 134</t>
  </si>
  <si>
    <t>Корректировка</t>
  </si>
  <si>
    <t>Решение СГД от 25.01.23 № 155</t>
  </si>
  <si>
    <t>Решение СГД от 15.02.23 № 159</t>
  </si>
  <si>
    <t>Решение СГД от 29.03.23 № 165</t>
  </si>
  <si>
    <t>Решение СГД от 14.04.23 № 173</t>
  </si>
  <si>
    <t>Решение СГД от 26.04.23 № 180</t>
  </si>
  <si>
    <t>Решение СГД от 24.05.23 № 184</t>
  </si>
  <si>
    <t>КБК</t>
  </si>
  <si>
    <t>ИСТОЧНИКИ ДОХОДОВ</t>
  </si>
  <si>
    <t>НАЛОГОВЫЕ ДОХОДЫ</t>
  </si>
  <si>
    <t>в том числе: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</si>
  <si>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</si>
  <si>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</si>
  <si>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</si>
  <si>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</si>
  <si>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Акцизы</t>
  </si>
  <si>
    <t>1 05 00000 00 0000 000</t>
  </si>
  <si>
    <t>НАЛОГИ НА СОВОКУПНЫЙ ДОХОД</t>
  </si>
  <si>
    <t>Единый сельскохозяйственный налог</t>
  </si>
  <si>
    <t>1 06 00000 00 0000 000</t>
  </si>
  <si>
    <t>НАЛОГИ НА ИМУЩЕСТВО</t>
  </si>
  <si>
    <t>Земельный налог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</si>
  <si>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</si>
  <si>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</si>
  <si>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</si>
  <si>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</t>
  </si>
  <si>
    <t xml:space="preserve">НЕНАЛОГОВЫЕ ДОХОДЫ 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</si>
  <si>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</si>
  <si>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</si>
  <si>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</si>
  <si>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ИСПОЛЬЗОВАНИИ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</si>
  <si>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</si>
  <si>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</si>
  <si>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</si>
  <si>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</si>
  <si>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</si>
  <si>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</si>
  <si>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</si>
  <si>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</si>
  <si>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</si>
  <si>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 НЕНАЛОГОВЫЕ ДОХОДЫ</t>
  </si>
  <si>
    <t>НАЛОГОВЫЕ И НЕНАЛОГОВЫЕ ДОХОДЫ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</si>
  <si>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</si>
  <si>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</si>
  <si>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</si>
  <si>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</si>
  <si>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в том числе: 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</si>
  <si>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</si>
  <si>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</si>
  <si>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</si>
  <si>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</si>
  <si>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</si>
  <si>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</si>
  <si>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</si>
  <si>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</si>
  <si>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</si>
  <si>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</si>
  <si>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</si>
  <si>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</si>
  <si>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 </t>
  </si>
  <si>
    <t>(тыс. рублей)</t>
  </si>
  <si>
    <t>Сведения об  изменениях внесенных в решение о бюджете города Ставрополя на 2023 год</t>
  </si>
  <si>
    <t>Решение СГД от 28.06.23 № 189</t>
  </si>
  <si>
    <t>Решение СГД от 26.07.23 № 199</t>
  </si>
  <si>
    <t>Решение СГД от 09.08.23 № 202</t>
  </si>
  <si>
    <t>Решение СГД от 30.08.23 № 205</t>
  </si>
  <si>
    <t>Решение СГД от 27.09.23 № 213</t>
  </si>
  <si>
    <t>Решение СГД от 18.10.23 № 216</t>
  </si>
  <si>
    <t>Решение СГД от 08.11.23 № 228</t>
  </si>
  <si>
    <t>Решение СГД от 29.11.23 № 230</t>
  </si>
  <si>
    <t>Решение СГД от 20.12.23 № 242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</si>
</sst>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quotePrefix="1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4" fontId="1" fillId="2" borderId="3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justify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1" xfId="0" quotePrefix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/>
    <xf numFmtId="0" fontId="4" fillId="0" borderId="1" xfId="0" applyFont="1" applyFill="1" applyBorder="1" applyAlignment="1"/>
    <xf numFmtId="4" fontId="1" fillId="0" borderId="1" xfId="0" applyNumberFormat="1" applyFont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4" fontId="4" fillId="2" borderId="1" xfId="0" applyNumberFormat="1" applyFont="1" applyFill="1" applyBorder="1" applyAlignment="1"/>
    <xf numFmtId="4" fontId="1" fillId="2" borderId="3" xfId="0" applyNumberFormat="1" applyFont="1" applyFill="1" applyBorder="1" applyAlignment="1"/>
    <xf numFmtId="4" fontId="1" fillId="0" borderId="1" xfId="0" applyNumberFormat="1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/>
    <xf numFmtId="0" fontId="4" fillId="2" borderId="1" xfId="0" quotePrefix="1" applyFont="1" applyFill="1" applyBorder="1" applyAlignment="1">
      <alignment horizontal="right"/>
    </xf>
    <xf numFmtId="0" fontId="1" fillId="0" borderId="1" xfId="0" applyFont="1" applyFill="1" applyBorder="1" applyAlignment="1"/>
    <xf numFmtId="4" fontId="4" fillId="2" borderId="3" xfId="0" applyNumberFormat="1" applyFont="1" applyFill="1" applyBorder="1" applyAlignment="1"/>
    <xf numFmtId="0" fontId="4" fillId="2" borderId="1" xfId="0" applyFont="1" applyFill="1" applyBorder="1" applyAlignment="1"/>
    <xf numFmtId="4" fontId="4" fillId="0" borderId="1" xfId="0" applyNumberFormat="1" applyFont="1" applyBorder="1" applyAlignment="1"/>
    <xf numFmtId="0" fontId="3" fillId="2" borderId="1" xfId="0" applyFont="1" applyFill="1" applyBorder="1" applyAlignment="1"/>
    <xf numFmtId="0" fontId="3" fillId="0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4" fontId="2" fillId="2" borderId="1" xfId="0" applyNumberFormat="1" applyFont="1" applyFill="1" applyBorder="1" applyAlignment="1"/>
    <xf numFmtId="4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4" fontId="2" fillId="2" borderId="3" xfId="0" applyNumberFormat="1" applyFont="1" applyFill="1" applyBorder="1" applyAlignment="1"/>
    <xf numFmtId="4" fontId="4" fillId="0" borderId="1" xfId="0" applyNumberFormat="1" applyFont="1" applyFill="1" applyBorder="1" applyAlignment="1"/>
    <xf numFmtId="0" fontId="2" fillId="0" borderId="1" xfId="0" applyFont="1" applyBorder="1"/>
    <xf numFmtId="0" fontId="1" fillId="0" borderId="1" xfId="0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4" fontId="2" fillId="0" borderId="1" xfId="0" applyNumberFormat="1" applyFont="1" applyBorder="1"/>
    <xf numFmtId="4" fontId="1" fillId="0" borderId="1" xfId="0" applyNumberFormat="1" applyFont="1" applyFill="1" applyBorder="1"/>
    <xf numFmtId="4" fontId="2" fillId="0" borderId="1" xfId="0" applyNumberFormat="1" applyFont="1" applyFill="1" applyBorder="1"/>
    <xf numFmtId="4" fontId="1" fillId="0" borderId="1" xfId="0" applyNumberFormat="1" applyFont="1" applyBorder="1"/>
    <xf numFmtId="4" fontId="4" fillId="0" borderId="1" xfId="0" applyNumberFormat="1" applyFont="1" applyBorder="1"/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6" fillId="0" borderId="0" xfId="0" applyFont="1" applyAlignment="1"/>
    <xf numFmtId="4" fontId="4" fillId="0" borderId="1" xfId="0" applyNumberFormat="1" applyFont="1" applyFill="1" applyBorder="1"/>
    <xf numFmtId="4" fontId="1" fillId="2" borderId="1" xfId="0" applyNumberFormat="1" applyFont="1" applyFill="1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2"/>
  <sheetViews>
    <sheetView tabSelected="1" zoomScale="115" zoomScaleNormal="115" workbookViewId="0">
      <pane xSplit="2" topLeftCell="W1" activePane="topRight" state="frozen"/>
      <selection activeCell="A10" sqref="A10"/>
      <selection pane="topRight" activeCell="AD48" sqref="AD48"/>
    </sheetView>
  </sheetViews>
  <sheetFormatPr defaultColWidth="9.140625" defaultRowHeight="12.75"/>
  <cols>
    <col min="1" max="1" width="18.5703125" style="3" customWidth="1"/>
    <col min="2" max="2" width="51" style="3" customWidth="1"/>
    <col min="3" max="3" width="12.5703125" style="3" customWidth="1"/>
    <col min="4" max="4" width="10.28515625" style="3" customWidth="1"/>
    <col min="5" max="5" width="12.85546875" style="4" bestFit="1" customWidth="1"/>
    <col min="6" max="6" width="11.28515625" style="4" bestFit="1" customWidth="1"/>
    <col min="7" max="7" width="12.28515625" style="4" bestFit="1" customWidth="1"/>
    <col min="8" max="8" width="10.42578125" style="4" customWidth="1"/>
    <col min="9" max="9" width="12.28515625" style="4" bestFit="1" customWidth="1"/>
    <col min="10" max="10" width="10" style="4" bestFit="1" customWidth="1"/>
    <col min="11" max="11" width="12.85546875" style="4" customWidth="1"/>
    <col min="12" max="12" width="9.42578125" style="4" bestFit="1" customWidth="1"/>
    <col min="13" max="13" width="12.28515625" style="4" bestFit="1" customWidth="1"/>
    <col min="14" max="14" width="10.42578125" style="4" bestFit="1" customWidth="1"/>
    <col min="15" max="15" width="12.7109375" style="4" customWidth="1"/>
    <col min="16" max="16" width="10.42578125" style="4" customWidth="1"/>
    <col min="17" max="17" width="12.28515625" style="4" bestFit="1" customWidth="1"/>
    <col min="18" max="18" width="10.140625" style="4" customWidth="1"/>
    <col min="19" max="19" width="12.28515625" style="4" bestFit="1" customWidth="1"/>
    <col min="20" max="20" width="10.42578125" style="4" customWidth="1"/>
    <col min="21" max="21" width="12.28515625" style="4" bestFit="1" customWidth="1"/>
    <col min="22" max="22" width="9.85546875" style="4" bestFit="1" customWidth="1"/>
    <col min="23" max="23" width="13.42578125" style="4" customWidth="1"/>
    <col min="24" max="24" width="10.42578125" style="4" bestFit="1" customWidth="1"/>
    <col min="25" max="25" width="12.5703125" style="4" customWidth="1"/>
    <col min="26" max="26" width="9.140625" style="4"/>
    <col min="27" max="27" width="12.42578125" style="4" customWidth="1"/>
    <col min="28" max="28" width="9.42578125" style="4" bestFit="1" customWidth="1"/>
    <col min="29" max="29" width="12.28515625" style="4" bestFit="1" customWidth="1"/>
    <col min="30" max="30" width="10" style="4" bestFit="1" customWidth="1"/>
    <col min="31" max="31" width="12.28515625" style="4" bestFit="1" customWidth="1"/>
    <col min="32" max="32" width="10.42578125" style="4" customWidth="1"/>
    <col min="33" max="33" width="12.28515625" style="4" bestFit="1" customWidth="1"/>
    <col min="34" max="16384" width="9.140625" style="4"/>
  </cols>
  <sheetData>
    <row r="1" spans="1:33" ht="18.75">
      <c r="A1" s="60"/>
      <c r="B1" s="60"/>
      <c r="C1" s="61" t="s">
        <v>66</v>
      </c>
      <c r="D1" s="62"/>
      <c r="E1" s="62"/>
      <c r="F1" s="62"/>
      <c r="G1" s="62"/>
      <c r="H1" s="62"/>
      <c r="I1" s="62"/>
      <c r="J1" s="62"/>
      <c r="K1" s="62"/>
      <c r="L1" s="62"/>
    </row>
    <row r="2" spans="1:33">
      <c r="AG2" s="4" t="s">
        <v>65</v>
      </c>
    </row>
    <row r="3" spans="1:33" ht="51">
      <c r="A3" s="9" t="s">
        <v>12</v>
      </c>
      <c r="B3" s="9" t="s">
        <v>13</v>
      </c>
      <c r="C3" s="34" t="s">
        <v>4</v>
      </c>
      <c r="D3" s="8" t="s">
        <v>5</v>
      </c>
      <c r="E3" s="8" t="s">
        <v>6</v>
      </c>
      <c r="F3" s="8" t="s">
        <v>5</v>
      </c>
      <c r="G3" s="8" t="s">
        <v>7</v>
      </c>
      <c r="H3" s="8" t="s">
        <v>5</v>
      </c>
      <c r="I3" s="10" t="s">
        <v>8</v>
      </c>
      <c r="J3" s="8" t="s">
        <v>5</v>
      </c>
      <c r="K3" s="10" t="s">
        <v>9</v>
      </c>
      <c r="L3" s="8" t="s">
        <v>5</v>
      </c>
      <c r="M3" s="10" t="s">
        <v>10</v>
      </c>
      <c r="N3" s="8" t="s">
        <v>5</v>
      </c>
      <c r="O3" s="10" t="s">
        <v>11</v>
      </c>
      <c r="P3" s="8" t="s">
        <v>5</v>
      </c>
      <c r="Q3" s="10" t="s">
        <v>67</v>
      </c>
      <c r="R3" s="8" t="s">
        <v>5</v>
      </c>
      <c r="S3" s="10" t="s">
        <v>68</v>
      </c>
      <c r="T3" s="8" t="s">
        <v>5</v>
      </c>
      <c r="U3" s="10" t="s">
        <v>69</v>
      </c>
      <c r="V3" s="8" t="s">
        <v>5</v>
      </c>
      <c r="W3" s="10" t="s">
        <v>70</v>
      </c>
      <c r="X3" s="8" t="s">
        <v>5</v>
      </c>
      <c r="Y3" s="10" t="s">
        <v>71</v>
      </c>
      <c r="Z3" s="8" t="s">
        <v>5</v>
      </c>
      <c r="AA3" s="10" t="s">
        <v>72</v>
      </c>
      <c r="AB3" s="8" t="s">
        <v>5</v>
      </c>
      <c r="AC3" s="10" t="s">
        <v>73</v>
      </c>
      <c r="AD3" s="8" t="s">
        <v>5</v>
      </c>
      <c r="AE3" s="10" t="s">
        <v>74</v>
      </c>
      <c r="AF3" s="8" t="s">
        <v>5</v>
      </c>
      <c r="AG3" s="10" t="s">
        <v>75</v>
      </c>
    </row>
    <row r="4" spans="1:33" s="1" customFormat="1">
      <c r="A4" s="20"/>
      <c r="B4" s="21" t="s">
        <v>14</v>
      </c>
      <c r="C4" s="45">
        <f>C6+C9+C12+C17+C21+C22</f>
        <v>5304326.7299999995</v>
      </c>
      <c r="D4" s="48"/>
      <c r="E4" s="45">
        <f>E6+E9+E12+E17+E21+E22</f>
        <v>5304326.7299999995</v>
      </c>
      <c r="F4" s="45">
        <f t="shared" ref="F4:G4" si="0">F6+F9+F12+F17+F21+F22</f>
        <v>0</v>
      </c>
      <c r="G4" s="45">
        <f t="shared" si="0"/>
        <v>5304326.7299999995</v>
      </c>
      <c r="H4" s="45">
        <f>H6+H9+H12+H17+H21+H22</f>
        <v>-37784.68</v>
      </c>
      <c r="I4" s="35">
        <f>G4+H4</f>
        <v>5266542.05</v>
      </c>
      <c r="J4" s="35">
        <f>J6+J9+J12+J17+J21+J22</f>
        <v>74493.87</v>
      </c>
      <c r="K4" s="35">
        <f>I4+J4</f>
        <v>5341035.92</v>
      </c>
      <c r="L4" s="35">
        <f>L6+L9+L12+L17+L21+L22</f>
        <v>20161.62</v>
      </c>
      <c r="M4" s="35">
        <f>K4+L4</f>
        <v>5361197.54</v>
      </c>
      <c r="N4" s="35">
        <f>N6+N9+N12+N17+N21+N22</f>
        <v>120313.41</v>
      </c>
      <c r="O4" s="35">
        <f>M4+N4</f>
        <v>5481510.9500000002</v>
      </c>
      <c r="P4" s="35">
        <f>P6+P9+P12+P17+P21+P22</f>
        <v>154727.63</v>
      </c>
      <c r="Q4" s="35">
        <f>O4+P4</f>
        <v>5636238.5800000001</v>
      </c>
      <c r="R4" s="57">
        <f>R6+R9+R12+R17+R21+R22</f>
        <v>0</v>
      </c>
      <c r="S4" s="55">
        <f>Q4+R4</f>
        <v>5636238.5800000001</v>
      </c>
      <c r="T4" s="55">
        <f>T6+T9+T12+T17+T21+T22</f>
        <v>0</v>
      </c>
      <c r="U4" s="55">
        <f t="shared" ref="U4:U19" si="1">S4+T4</f>
        <v>5636238.5800000001</v>
      </c>
      <c r="V4" s="55">
        <f>V6+V9+V12+V17+V21+V22</f>
        <v>64202.65</v>
      </c>
      <c r="W4" s="55">
        <f>U4+V4</f>
        <v>5700441.2300000004</v>
      </c>
      <c r="X4" s="55">
        <f>X6+X9+X12+X17+X21+X22</f>
        <v>102358.77</v>
      </c>
      <c r="Y4" s="55">
        <f>W4+X4</f>
        <v>5802800</v>
      </c>
      <c r="Z4" s="55">
        <f>Z6+Z9+Z12+Z17+Z21+Z22</f>
        <v>0</v>
      </c>
      <c r="AA4" s="55">
        <f>Y4+Z4</f>
        <v>5802800</v>
      </c>
      <c r="AB4" s="55">
        <f>AB6+AB9+AB12+AB17+AB21+AB22</f>
        <v>21875.5</v>
      </c>
      <c r="AC4" s="55">
        <f>AA4+AB4</f>
        <v>5824675.5</v>
      </c>
      <c r="AD4" s="55">
        <f>AD6+AD9+AD12+AD17+AD21+AD22</f>
        <v>0</v>
      </c>
      <c r="AE4" s="55">
        <f>AC4+AD4</f>
        <v>5824675.5</v>
      </c>
      <c r="AF4" s="55">
        <f>AF6+AF9+AF12+AF17+AF21+AF22</f>
        <v>24022.550000000003</v>
      </c>
      <c r="AG4" s="55">
        <f>AE4+AF4</f>
        <v>5848698.0499999998</v>
      </c>
    </row>
    <row r="5" spans="1:33">
      <c r="A5" s="20"/>
      <c r="B5" s="22" t="s">
        <v>15</v>
      </c>
      <c r="C5" s="29"/>
      <c r="D5" s="30"/>
      <c r="E5" s="29"/>
      <c r="F5" s="29"/>
      <c r="G5" s="29"/>
      <c r="H5" s="37"/>
      <c r="I5" s="28">
        <f t="shared" ref="I5:I42" si="2">G5+H5</f>
        <v>0</v>
      </c>
      <c r="J5" s="37"/>
      <c r="K5" s="28"/>
      <c r="L5" s="37"/>
      <c r="M5" s="28"/>
      <c r="N5" s="37"/>
      <c r="O5" s="28"/>
      <c r="P5" s="37"/>
      <c r="Q5" s="28"/>
      <c r="R5" s="51"/>
      <c r="S5" s="58"/>
      <c r="T5" s="51"/>
      <c r="U5" s="58"/>
      <c r="V5" s="51"/>
      <c r="W5" s="58"/>
      <c r="X5" s="51"/>
      <c r="Y5" s="58"/>
      <c r="Z5" s="51"/>
      <c r="AA5" s="58"/>
      <c r="AB5" s="51"/>
      <c r="AC5" s="58"/>
      <c r="AD5" s="51"/>
      <c r="AE5" s="58"/>
      <c r="AF5" s="51"/>
      <c r="AG5" s="58"/>
    </row>
    <row r="6" spans="1:33" ht="15.75" customHeight="1">
      <c r="A6" s="15" t="s">
        <v>16</v>
      </c>
      <c r="B6" s="11" t="s">
        <v>17</v>
      </c>
      <c r="C6" s="26">
        <f>C8</f>
        <v>3258410</v>
      </c>
      <c r="D6" s="32"/>
      <c r="E6" s="26">
        <v>3258410</v>
      </c>
      <c r="F6" s="29"/>
      <c r="G6" s="26">
        <f>E6+F6</f>
        <v>3258410</v>
      </c>
      <c r="H6" s="37"/>
      <c r="I6" s="28">
        <f t="shared" si="2"/>
        <v>3258410</v>
      </c>
      <c r="J6" s="33">
        <f>J8</f>
        <v>74493.87</v>
      </c>
      <c r="K6" s="28">
        <f t="shared" ref="K6:K42" si="3">I6+J6</f>
        <v>3332903.87</v>
      </c>
      <c r="L6" s="33">
        <f>L8</f>
        <v>20161.62</v>
      </c>
      <c r="M6" s="28">
        <f t="shared" ref="M6:M42" si="4">K6+L6</f>
        <v>3353065.49</v>
      </c>
      <c r="N6" s="33">
        <f>N8</f>
        <v>120313.41</v>
      </c>
      <c r="O6" s="28">
        <f t="shared" ref="O6:O42" si="5">M6+N6</f>
        <v>3473378.9000000004</v>
      </c>
      <c r="P6" s="33">
        <f>P8</f>
        <v>93925.06</v>
      </c>
      <c r="Q6" s="28">
        <f>O6+P6</f>
        <v>3567303.9600000004</v>
      </c>
      <c r="R6" s="51"/>
      <c r="S6" s="58">
        <f t="shared" ref="S6:S42" si="6">Q6+R6</f>
        <v>3567303.9600000004</v>
      </c>
      <c r="T6" s="51"/>
      <c r="U6" s="58">
        <f t="shared" si="1"/>
        <v>3567303.9600000004</v>
      </c>
      <c r="V6" s="56">
        <f>V8</f>
        <v>64205.85</v>
      </c>
      <c r="W6" s="58">
        <f t="shared" ref="W6:W42" si="7">U6+V6</f>
        <v>3631509.8100000005</v>
      </c>
      <c r="X6" s="56">
        <f>X8</f>
        <v>102358.77</v>
      </c>
      <c r="Y6" s="58">
        <f t="shared" ref="Y6:Y42" si="8">W6+X6</f>
        <v>3733868.5800000005</v>
      </c>
      <c r="Z6" s="51"/>
      <c r="AA6" s="58">
        <f t="shared" ref="AA6:AA42" si="9">Y6+Z6</f>
        <v>3733868.5800000005</v>
      </c>
      <c r="AB6" s="51"/>
      <c r="AC6" s="58">
        <f>AA6+AB6</f>
        <v>3733868.5800000005</v>
      </c>
      <c r="AD6" s="51"/>
      <c r="AE6" s="58">
        <f t="shared" ref="AE5:AE42" si="10">AC6+AD6</f>
        <v>3733868.5800000005</v>
      </c>
      <c r="AF6" s="56">
        <f>AF8</f>
        <v>80580.11</v>
      </c>
      <c r="AG6" s="58">
        <f t="shared" ref="AG5:AG42" si="11">AE6+AF6</f>
        <v>3814448.6900000004</v>
      </c>
    </row>
    <row r="7" spans="1:33">
      <c r="A7" s="15"/>
      <c r="B7" s="11" t="s">
        <v>15</v>
      </c>
      <c r="C7" s="29"/>
      <c r="D7" s="30"/>
      <c r="E7" s="29"/>
      <c r="F7" s="29"/>
      <c r="G7" s="26"/>
      <c r="H7" s="37"/>
      <c r="I7" s="28"/>
      <c r="J7" s="37"/>
      <c r="K7" s="28"/>
      <c r="L7" s="37"/>
      <c r="M7" s="28"/>
      <c r="N7" s="37"/>
      <c r="O7" s="28"/>
      <c r="P7" s="37"/>
      <c r="Q7" s="28"/>
      <c r="R7" s="51"/>
      <c r="S7" s="58"/>
      <c r="T7" s="51"/>
      <c r="U7" s="58"/>
      <c r="V7" s="51"/>
      <c r="W7" s="58"/>
      <c r="X7" s="51"/>
      <c r="Y7" s="58"/>
      <c r="Z7" s="51"/>
      <c r="AA7" s="58"/>
      <c r="AB7" s="51"/>
      <c r="AC7" s="58"/>
      <c r="AD7" s="51"/>
      <c r="AE7" s="58"/>
      <c r="AF7" s="51"/>
      <c r="AG7" s="58"/>
    </row>
    <row r="8" spans="1:33" s="7" customFormat="1">
      <c r="A8" s="36"/>
      <c r="B8" s="13" t="s">
        <v>0</v>
      </c>
      <c r="C8" s="38">
        <v>3258410</v>
      </c>
      <c r="D8" s="38"/>
      <c r="E8" s="38">
        <v>3258410</v>
      </c>
      <c r="F8" s="39"/>
      <c r="G8" s="31">
        <f t="shared" ref="G8:G42" si="12">E8+F8</f>
        <v>3258410</v>
      </c>
      <c r="H8" s="27"/>
      <c r="I8" s="40">
        <f t="shared" si="2"/>
        <v>3258410</v>
      </c>
      <c r="J8" s="40">
        <f>60643.66+13850.21</f>
        <v>74493.87</v>
      </c>
      <c r="K8" s="40">
        <f t="shared" si="3"/>
        <v>3332903.87</v>
      </c>
      <c r="L8" s="40">
        <v>20161.62</v>
      </c>
      <c r="M8" s="40">
        <f t="shared" si="4"/>
        <v>3353065.49</v>
      </c>
      <c r="N8" s="40">
        <f>22295.56+98017.85</f>
        <v>120313.41</v>
      </c>
      <c r="O8" s="40">
        <f t="shared" si="5"/>
        <v>3473378.9000000004</v>
      </c>
      <c r="P8" s="40">
        <v>93925.06</v>
      </c>
      <c r="Q8" s="40">
        <f>O8+P8</f>
        <v>3567303.9600000004</v>
      </c>
      <c r="R8" s="52"/>
      <c r="S8" s="59">
        <f t="shared" si="6"/>
        <v>3567303.9600000004</v>
      </c>
      <c r="T8" s="52"/>
      <c r="U8" s="59">
        <f t="shared" si="1"/>
        <v>3567303.9600000004</v>
      </c>
      <c r="V8" s="59">
        <v>64205.85</v>
      </c>
      <c r="W8" s="59">
        <f t="shared" si="7"/>
        <v>3631509.8100000005</v>
      </c>
      <c r="X8" s="59">
        <v>102358.77</v>
      </c>
      <c r="Y8" s="59">
        <f t="shared" si="8"/>
        <v>3733868.5800000005</v>
      </c>
      <c r="Z8" s="52"/>
      <c r="AA8" s="59">
        <f t="shared" si="9"/>
        <v>3733868.5800000005</v>
      </c>
      <c r="AB8" s="52"/>
      <c r="AC8" s="59">
        <f t="shared" ref="AC6:AC42" si="13">AA8+AB8</f>
        <v>3733868.5800000005</v>
      </c>
      <c r="AD8" s="52"/>
      <c r="AE8" s="59">
        <f t="shared" si="10"/>
        <v>3733868.5800000005</v>
      </c>
      <c r="AF8" s="59">
        <f>75380.11+5200</f>
        <v>80580.11</v>
      </c>
      <c r="AG8" s="59">
        <f t="shared" si="11"/>
        <v>3814448.6900000004</v>
      </c>
    </row>
    <row r="9" spans="1:33" ht="38.25">
      <c r="A9" s="15" t="s">
        <v>18</v>
      </c>
      <c r="B9" s="11" t="s">
        <v>19</v>
      </c>
      <c r="C9" s="26">
        <f>C11</f>
        <v>26335.53</v>
      </c>
      <c r="D9" s="32"/>
      <c r="E9" s="26">
        <v>26335.53</v>
      </c>
      <c r="F9" s="29"/>
      <c r="G9" s="26">
        <f t="shared" si="12"/>
        <v>26335.53</v>
      </c>
      <c r="H9" s="37"/>
      <c r="I9" s="28">
        <f t="shared" si="2"/>
        <v>26335.53</v>
      </c>
      <c r="J9" s="37"/>
      <c r="K9" s="28">
        <f t="shared" si="3"/>
        <v>26335.53</v>
      </c>
      <c r="L9" s="37"/>
      <c r="M9" s="28">
        <f t="shared" si="4"/>
        <v>26335.53</v>
      </c>
      <c r="N9" s="37"/>
      <c r="O9" s="28">
        <f t="shared" si="5"/>
        <v>26335.53</v>
      </c>
      <c r="P9" s="33">
        <f>P11</f>
        <v>3119.5</v>
      </c>
      <c r="Q9" s="28">
        <f>O9+P9</f>
        <v>29455.03</v>
      </c>
      <c r="R9" s="51"/>
      <c r="S9" s="58">
        <f t="shared" si="6"/>
        <v>29455.03</v>
      </c>
      <c r="T9" s="51"/>
      <c r="U9" s="58">
        <f t="shared" si="1"/>
        <v>29455.03</v>
      </c>
      <c r="V9" s="51"/>
      <c r="W9" s="58">
        <f t="shared" si="7"/>
        <v>29455.03</v>
      </c>
      <c r="X9" s="51"/>
      <c r="Y9" s="58">
        <f t="shared" si="8"/>
        <v>29455.03</v>
      </c>
      <c r="Z9" s="51"/>
      <c r="AA9" s="58">
        <f t="shared" si="9"/>
        <v>29455.03</v>
      </c>
      <c r="AB9" s="51"/>
      <c r="AC9" s="58">
        <f t="shared" si="13"/>
        <v>29455.03</v>
      </c>
      <c r="AD9" s="51"/>
      <c r="AE9" s="58">
        <f t="shared" si="10"/>
        <v>29455.03</v>
      </c>
      <c r="AF9" s="51"/>
      <c r="AG9" s="58">
        <f t="shared" si="11"/>
        <v>29455.03</v>
      </c>
    </row>
    <row r="10" spans="1:33">
      <c r="A10" s="15"/>
      <c r="B10" s="11" t="s">
        <v>15</v>
      </c>
      <c r="C10" s="29"/>
      <c r="D10" s="30"/>
      <c r="E10" s="29"/>
      <c r="F10" s="29"/>
      <c r="G10" s="26"/>
      <c r="H10" s="37"/>
      <c r="I10" s="28"/>
      <c r="J10" s="37"/>
      <c r="K10" s="28"/>
      <c r="L10" s="37"/>
      <c r="M10" s="28"/>
      <c r="N10" s="37"/>
      <c r="O10" s="28"/>
      <c r="P10" s="37"/>
      <c r="Q10" s="28"/>
      <c r="R10" s="51"/>
      <c r="S10" s="58"/>
      <c r="T10" s="51"/>
      <c r="U10" s="58"/>
      <c r="V10" s="51"/>
      <c r="W10" s="58"/>
      <c r="X10" s="51"/>
      <c r="Y10" s="58"/>
      <c r="Z10" s="51"/>
      <c r="AA10" s="58"/>
      <c r="AB10" s="51"/>
      <c r="AC10" s="58"/>
      <c r="AD10" s="51"/>
      <c r="AE10" s="58"/>
      <c r="AF10" s="51"/>
      <c r="AG10" s="58"/>
    </row>
    <row r="11" spans="1:33" s="7" customFormat="1">
      <c r="A11" s="36"/>
      <c r="B11" s="13" t="s">
        <v>20</v>
      </c>
      <c r="C11" s="38">
        <v>26335.53</v>
      </c>
      <c r="D11" s="38"/>
      <c r="E11" s="38">
        <v>26335.53</v>
      </c>
      <c r="F11" s="39"/>
      <c r="G11" s="31">
        <f t="shared" si="12"/>
        <v>26335.53</v>
      </c>
      <c r="H11" s="27"/>
      <c r="I11" s="40">
        <f t="shared" si="2"/>
        <v>26335.53</v>
      </c>
      <c r="J11" s="27"/>
      <c r="K11" s="40">
        <f t="shared" si="3"/>
        <v>26335.53</v>
      </c>
      <c r="L11" s="27"/>
      <c r="M11" s="40">
        <f t="shared" si="4"/>
        <v>26335.53</v>
      </c>
      <c r="N11" s="27"/>
      <c r="O11" s="40">
        <f t="shared" si="5"/>
        <v>26335.53</v>
      </c>
      <c r="P11" s="49">
        <v>3119.5</v>
      </c>
      <c r="Q11" s="40">
        <f>O11+P11</f>
        <v>29455.03</v>
      </c>
      <c r="R11" s="52"/>
      <c r="S11" s="59">
        <f t="shared" si="6"/>
        <v>29455.03</v>
      </c>
      <c r="T11" s="52"/>
      <c r="U11" s="59">
        <f t="shared" si="1"/>
        <v>29455.03</v>
      </c>
      <c r="V11" s="52"/>
      <c r="W11" s="59">
        <f t="shared" si="7"/>
        <v>29455.03</v>
      </c>
      <c r="X11" s="52"/>
      <c r="Y11" s="59">
        <f t="shared" si="8"/>
        <v>29455.03</v>
      </c>
      <c r="Z11" s="52"/>
      <c r="AA11" s="59">
        <f t="shared" si="9"/>
        <v>29455.03</v>
      </c>
      <c r="AB11" s="52"/>
      <c r="AC11" s="59">
        <f t="shared" si="13"/>
        <v>29455.03</v>
      </c>
      <c r="AD11" s="52"/>
      <c r="AE11" s="59">
        <f t="shared" si="10"/>
        <v>29455.03</v>
      </c>
      <c r="AF11" s="52"/>
      <c r="AG11" s="59">
        <f t="shared" si="11"/>
        <v>29455.03</v>
      </c>
    </row>
    <row r="12" spans="1:33" s="7" customFormat="1" ht="13.5" customHeight="1">
      <c r="A12" s="15" t="s">
        <v>21</v>
      </c>
      <c r="B12" s="11" t="s">
        <v>22</v>
      </c>
      <c r="C12" s="26">
        <f>C14+C15+C16</f>
        <v>815286</v>
      </c>
      <c r="D12" s="32"/>
      <c r="E12" s="26">
        <v>815286</v>
      </c>
      <c r="F12" s="39"/>
      <c r="G12" s="26">
        <f t="shared" si="12"/>
        <v>815286</v>
      </c>
      <c r="H12" s="26">
        <f>H14+H15+H16</f>
        <v>-37784.68</v>
      </c>
      <c r="I12" s="28">
        <f t="shared" si="2"/>
        <v>777501.32</v>
      </c>
      <c r="J12" s="27"/>
      <c r="K12" s="28">
        <f t="shared" si="3"/>
        <v>777501.32</v>
      </c>
      <c r="L12" s="27"/>
      <c r="M12" s="28">
        <f t="shared" si="4"/>
        <v>777501.32</v>
      </c>
      <c r="N12" s="27"/>
      <c r="O12" s="28">
        <f t="shared" si="5"/>
        <v>777501.32</v>
      </c>
      <c r="P12" s="33">
        <f>P14+P15+P16</f>
        <v>-19471.54</v>
      </c>
      <c r="Q12" s="28">
        <f>O12+P12</f>
        <v>758029.77999999991</v>
      </c>
      <c r="R12" s="52"/>
      <c r="S12" s="58">
        <f t="shared" si="6"/>
        <v>758029.77999999991</v>
      </c>
      <c r="T12" s="52"/>
      <c r="U12" s="58">
        <f t="shared" si="1"/>
        <v>758029.77999999991</v>
      </c>
      <c r="V12" s="52"/>
      <c r="W12" s="58">
        <f t="shared" si="7"/>
        <v>758029.77999999991</v>
      </c>
      <c r="X12" s="52"/>
      <c r="Y12" s="58">
        <f t="shared" si="8"/>
        <v>758029.77999999991</v>
      </c>
      <c r="Z12" s="52"/>
      <c r="AA12" s="58">
        <f t="shared" si="9"/>
        <v>758029.77999999991</v>
      </c>
      <c r="AB12" s="58">
        <f>AB14+AB15+AB16</f>
        <v>21875.5</v>
      </c>
      <c r="AC12" s="58">
        <f t="shared" si="13"/>
        <v>779905.27999999991</v>
      </c>
      <c r="AD12" s="52"/>
      <c r="AE12" s="58">
        <f t="shared" si="10"/>
        <v>779905.27999999991</v>
      </c>
      <c r="AF12" s="63">
        <f>AF14+AF15+AF16</f>
        <v>3432.44</v>
      </c>
      <c r="AG12" s="58">
        <f t="shared" si="11"/>
        <v>783337.71999999986</v>
      </c>
    </row>
    <row r="13" spans="1:33" s="6" customFormat="1">
      <c r="A13" s="15"/>
      <c r="B13" s="11" t="s">
        <v>15</v>
      </c>
      <c r="C13" s="29"/>
      <c r="D13" s="30"/>
      <c r="E13" s="29"/>
      <c r="F13" s="41"/>
      <c r="G13" s="26"/>
      <c r="H13" s="42"/>
      <c r="I13" s="28"/>
      <c r="J13" s="42"/>
      <c r="K13" s="28"/>
      <c r="L13" s="42"/>
      <c r="M13" s="28"/>
      <c r="N13" s="42"/>
      <c r="O13" s="28"/>
      <c r="P13" s="42"/>
      <c r="Q13" s="28"/>
      <c r="R13" s="53"/>
      <c r="S13" s="58"/>
      <c r="T13" s="53"/>
      <c r="U13" s="58"/>
      <c r="V13" s="53"/>
      <c r="W13" s="58"/>
      <c r="X13" s="53"/>
      <c r="Y13" s="58"/>
      <c r="Z13" s="53"/>
      <c r="AA13" s="58"/>
      <c r="AB13" s="53"/>
      <c r="AC13" s="58"/>
      <c r="AD13" s="53"/>
      <c r="AE13" s="58"/>
      <c r="AF13" s="53"/>
      <c r="AG13" s="58"/>
    </row>
    <row r="14" spans="1:33" s="6" customFormat="1" ht="25.5">
      <c r="A14" s="36"/>
      <c r="B14" s="12" t="s">
        <v>2</v>
      </c>
      <c r="C14" s="38">
        <v>630773</v>
      </c>
      <c r="D14" s="38"/>
      <c r="E14" s="38">
        <v>630773</v>
      </c>
      <c r="F14" s="41"/>
      <c r="G14" s="31">
        <f t="shared" si="12"/>
        <v>630773</v>
      </c>
      <c r="H14" s="42"/>
      <c r="I14" s="40">
        <f t="shared" si="2"/>
        <v>630773</v>
      </c>
      <c r="J14" s="42"/>
      <c r="K14" s="40">
        <f t="shared" si="3"/>
        <v>630773</v>
      </c>
      <c r="L14" s="42"/>
      <c r="M14" s="40">
        <f t="shared" si="4"/>
        <v>630773</v>
      </c>
      <c r="N14" s="42"/>
      <c r="O14" s="40">
        <f t="shared" si="5"/>
        <v>630773</v>
      </c>
      <c r="P14" s="42"/>
      <c r="Q14" s="40">
        <f t="shared" ref="Q14:Q21" si="14">O14+P14</f>
        <v>630773</v>
      </c>
      <c r="R14" s="53"/>
      <c r="S14" s="59">
        <f t="shared" si="6"/>
        <v>630773</v>
      </c>
      <c r="T14" s="53"/>
      <c r="U14" s="59">
        <f t="shared" si="1"/>
        <v>630773</v>
      </c>
      <c r="V14" s="53"/>
      <c r="W14" s="59">
        <f t="shared" si="7"/>
        <v>630773</v>
      </c>
      <c r="X14" s="53"/>
      <c r="Y14" s="59">
        <f t="shared" si="8"/>
        <v>630773</v>
      </c>
      <c r="Z14" s="53"/>
      <c r="AA14" s="59">
        <f t="shared" si="9"/>
        <v>630773</v>
      </c>
      <c r="AB14" s="59">
        <v>21875.5</v>
      </c>
      <c r="AC14" s="59">
        <f t="shared" si="13"/>
        <v>652648.5</v>
      </c>
      <c r="AD14" s="53"/>
      <c r="AE14" s="59">
        <f t="shared" si="10"/>
        <v>652648.5</v>
      </c>
      <c r="AF14" s="59">
        <v>5812.55</v>
      </c>
      <c r="AG14" s="59">
        <f t="shared" si="11"/>
        <v>658461.05000000005</v>
      </c>
    </row>
    <row r="15" spans="1:33" s="7" customFormat="1">
      <c r="A15" s="36"/>
      <c r="B15" s="13" t="s">
        <v>23</v>
      </c>
      <c r="C15" s="38">
        <v>31778</v>
      </c>
      <c r="D15" s="38"/>
      <c r="E15" s="38">
        <v>31778</v>
      </c>
      <c r="F15" s="39"/>
      <c r="G15" s="31">
        <f t="shared" si="12"/>
        <v>31778</v>
      </c>
      <c r="H15" s="27"/>
      <c r="I15" s="40">
        <f t="shared" si="2"/>
        <v>31778</v>
      </c>
      <c r="J15" s="27"/>
      <c r="K15" s="40">
        <f t="shared" si="3"/>
        <v>31778</v>
      </c>
      <c r="L15" s="27"/>
      <c r="M15" s="40">
        <f t="shared" si="4"/>
        <v>31778</v>
      </c>
      <c r="N15" s="27"/>
      <c r="O15" s="40">
        <f t="shared" si="5"/>
        <v>31778</v>
      </c>
      <c r="P15" s="40">
        <v>-19471.54</v>
      </c>
      <c r="Q15" s="40">
        <f t="shared" si="14"/>
        <v>12306.46</v>
      </c>
      <c r="R15" s="52"/>
      <c r="S15" s="59">
        <f t="shared" si="6"/>
        <v>12306.46</v>
      </c>
      <c r="T15" s="52"/>
      <c r="U15" s="59">
        <f t="shared" si="1"/>
        <v>12306.46</v>
      </c>
      <c r="V15" s="52"/>
      <c r="W15" s="59">
        <f t="shared" si="7"/>
        <v>12306.46</v>
      </c>
      <c r="X15" s="52"/>
      <c r="Y15" s="59">
        <f t="shared" si="8"/>
        <v>12306.46</v>
      </c>
      <c r="Z15" s="52"/>
      <c r="AA15" s="59">
        <f t="shared" si="9"/>
        <v>12306.46</v>
      </c>
      <c r="AB15" s="52"/>
      <c r="AC15" s="59">
        <f t="shared" si="13"/>
        <v>12306.46</v>
      </c>
      <c r="AD15" s="52"/>
      <c r="AE15" s="59">
        <f t="shared" si="10"/>
        <v>12306.46</v>
      </c>
      <c r="AF15" s="59">
        <v>-2380.11</v>
      </c>
      <c r="AG15" s="59">
        <f t="shared" si="11"/>
        <v>9926.3499999999985</v>
      </c>
    </row>
    <row r="16" spans="1:33" s="7" customFormat="1" ht="25.5">
      <c r="A16" s="36"/>
      <c r="B16" s="12" t="s">
        <v>3</v>
      </c>
      <c r="C16" s="38">
        <v>152735</v>
      </c>
      <c r="D16" s="38"/>
      <c r="E16" s="38">
        <v>152735</v>
      </c>
      <c r="F16" s="39"/>
      <c r="G16" s="31">
        <f t="shared" si="12"/>
        <v>152735</v>
      </c>
      <c r="H16" s="31">
        <v>-37784.68</v>
      </c>
      <c r="I16" s="40">
        <f t="shared" si="2"/>
        <v>114950.32</v>
      </c>
      <c r="J16" s="27"/>
      <c r="K16" s="40">
        <f t="shared" si="3"/>
        <v>114950.32</v>
      </c>
      <c r="L16" s="27"/>
      <c r="M16" s="40">
        <f t="shared" si="4"/>
        <v>114950.32</v>
      </c>
      <c r="N16" s="27"/>
      <c r="O16" s="40">
        <f t="shared" si="5"/>
        <v>114950.32</v>
      </c>
      <c r="P16" s="27"/>
      <c r="Q16" s="40">
        <f t="shared" si="14"/>
        <v>114950.32</v>
      </c>
      <c r="R16" s="52"/>
      <c r="S16" s="59">
        <f t="shared" si="6"/>
        <v>114950.32</v>
      </c>
      <c r="T16" s="52"/>
      <c r="U16" s="59">
        <f t="shared" si="1"/>
        <v>114950.32</v>
      </c>
      <c r="V16" s="52"/>
      <c r="W16" s="59">
        <f t="shared" si="7"/>
        <v>114950.32</v>
      </c>
      <c r="X16" s="52"/>
      <c r="Y16" s="59">
        <f t="shared" si="8"/>
        <v>114950.32</v>
      </c>
      <c r="Z16" s="52"/>
      <c r="AA16" s="59">
        <f t="shared" si="9"/>
        <v>114950.32</v>
      </c>
      <c r="AB16" s="52"/>
      <c r="AC16" s="59">
        <f t="shared" si="13"/>
        <v>114950.32</v>
      </c>
      <c r="AD16" s="52"/>
      <c r="AE16" s="59">
        <f t="shared" si="10"/>
        <v>114950.32</v>
      </c>
      <c r="AF16" s="52"/>
      <c r="AG16" s="59">
        <f t="shared" si="11"/>
        <v>114950.32</v>
      </c>
    </row>
    <row r="17" spans="1:33">
      <c r="A17" s="15" t="s">
        <v>24</v>
      </c>
      <c r="B17" s="11" t="s">
        <v>25</v>
      </c>
      <c r="C17" s="26">
        <f>C19+C20</f>
        <v>1112762</v>
      </c>
      <c r="D17" s="32"/>
      <c r="E17" s="26">
        <v>1112762</v>
      </c>
      <c r="F17" s="29"/>
      <c r="G17" s="26">
        <f t="shared" si="12"/>
        <v>1112762</v>
      </c>
      <c r="H17" s="37"/>
      <c r="I17" s="28">
        <f t="shared" si="2"/>
        <v>1112762</v>
      </c>
      <c r="J17" s="37"/>
      <c r="K17" s="28">
        <f t="shared" si="3"/>
        <v>1112762</v>
      </c>
      <c r="L17" s="37"/>
      <c r="M17" s="28">
        <f t="shared" si="4"/>
        <v>1112762</v>
      </c>
      <c r="N17" s="37"/>
      <c r="O17" s="28">
        <f t="shared" si="5"/>
        <v>1112762</v>
      </c>
      <c r="P17" s="33">
        <f>P19</f>
        <v>77154.61</v>
      </c>
      <c r="Q17" s="28">
        <f t="shared" si="14"/>
        <v>1189916.6100000001</v>
      </c>
      <c r="R17" s="51"/>
      <c r="S17" s="58">
        <f t="shared" si="6"/>
        <v>1189916.6100000001</v>
      </c>
      <c r="T17" s="51"/>
      <c r="U17" s="58">
        <f t="shared" si="1"/>
        <v>1189916.6100000001</v>
      </c>
      <c r="V17" s="51"/>
      <c r="W17" s="58">
        <f t="shared" si="7"/>
        <v>1189916.6100000001</v>
      </c>
      <c r="X17" s="51"/>
      <c r="Y17" s="58">
        <f t="shared" si="8"/>
        <v>1189916.6100000001</v>
      </c>
      <c r="Z17" s="51"/>
      <c r="AA17" s="58">
        <f t="shared" si="9"/>
        <v>1189916.6100000001</v>
      </c>
      <c r="AB17" s="51"/>
      <c r="AC17" s="58">
        <f t="shared" si="13"/>
        <v>1189916.6100000001</v>
      </c>
      <c r="AD17" s="51"/>
      <c r="AE17" s="58">
        <f t="shared" si="10"/>
        <v>1189916.6100000001</v>
      </c>
      <c r="AF17" s="56">
        <f>AF19+AF20</f>
        <v>-69500</v>
      </c>
      <c r="AG17" s="58">
        <f t="shared" si="11"/>
        <v>1120416.6100000001</v>
      </c>
    </row>
    <row r="18" spans="1:33" s="1" customFormat="1">
      <c r="A18" s="15"/>
      <c r="B18" s="11" t="s">
        <v>15</v>
      </c>
      <c r="C18" s="29"/>
      <c r="D18" s="30"/>
      <c r="E18" s="29"/>
      <c r="F18" s="43"/>
      <c r="G18" s="26"/>
      <c r="H18" s="44"/>
      <c r="I18" s="28"/>
      <c r="J18" s="44"/>
      <c r="K18" s="28"/>
      <c r="L18" s="44"/>
      <c r="M18" s="28"/>
      <c r="N18" s="44"/>
      <c r="O18" s="28"/>
      <c r="P18" s="44"/>
      <c r="Q18" s="28">
        <f t="shared" si="14"/>
        <v>0</v>
      </c>
      <c r="R18" s="50"/>
      <c r="S18" s="58"/>
      <c r="T18" s="50"/>
      <c r="U18" s="58"/>
      <c r="V18" s="50"/>
      <c r="W18" s="58"/>
      <c r="X18" s="50"/>
      <c r="Y18" s="58"/>
      <c r="Z18" s="50"/>
      <c r="AA18" s="58">
        <f t="shared" si="9"/>
        <v>0</v>
      </c>
      <c r="AB18" s="50"/>
      <c r="AC18" s="58"/>
      <c r="AD18" s="50"/>
      <c r="AE18" s="58"/>
      <c r="AF18" s="50"/>
      <c r="AG18" s="58"/>
    </row>
    <row r="19" spans="1:33" s="7" customFormat="1">
      <c r="A19" s="36"/>
      <c r="B19" s="13" t="s">
        <v>1</v>
      </c>
      <c r="C19" s="38">
        <v>614916</v>
      </c>
      <c r="D19" s="38"/>
      <c r="E19" s="38">
        <v>614916</v>
      </c>
      <c r="F19" s="39"/>
      <c r="G19" s="31">
        <f t="shared" si="12"/>
        <v>614916</v>
      </c>
      <c r="H19" s="27"/>
      <c r="I19" s="40">
        <f t="shared" si="2"/>
        <v>614916</v>
      </c>
      <c r="J19" s="27"/>
      <c r="K19" s="40">
        <f t="shared" si="3"/>
        <v>614916</v>
      </c>
      <c r="L19" s="27"/>
      <c r="M19" s="40">
        <f t="shared" si="4"/>
        <v>614916</v>
      </c>
      <c r="N19" s="27"/>
      <c r="O19" s="40">
        <f t="shared" si="5"/>
        <v>614916</v>
      </c>
      <c r="P19" s="40">
        <v>77154.61</v>
      </c>
      <c r="Q19" s="40">
        <f t="shared" si="14"/>
        <v>692070.61</v>
      </c>
      <c r="R19" s="52"/>
      <c r="S19" s="59">
        <f t="shared" si="6"/>
        <v>692070.61</v>
      </c>
      <c r="T19" s="52"/>
      <c r="U19" s="59">
        <f t="shared" si="1"/>
        <v>692070.61</v>
      </c>
      <c r="V19" s="52"/>
      <c r="W19" s="59">
        <f t="shared" si="7"/>
        <v>692070.61</v>
      </c>
      <c r="X19" s="52"/>
      <c r="Y19" s="59">
        <f t="shared" si="8"/>
        <v>692070.61</v>
      </c>
      <c r="Z19" s="52"/>
      <c r="AA19" s="59">
        <f t="shared" si="9"/>
        <v>692070.61</v>
      </c>
      <c r="AB19" s="52"/>
      <c r="AC19" s="59">
        <f t="shared" si="13"/>
        <v>692070.61</v>
      </c>
      <c r="AD19" s="52"/>
      <c r="AE19" s="59">
        <f t="shared" si="10"/>
        <v>692070.61</v>
      </c>
      <c r="AF19" s="59">
        <v>-69500</v>
      </c>
      <c r="AG19" s="59">
        <f t="shared" si="11"/>
        <v>622570.61</v>
      </c>
    </row>
    <row r="20" spans="1:33" s="7" customFormat="1">
      <c r="A20" s="36"/>
      <c r="B20" s="13" t="s">
        <v>26</v>
      </c>
      <c r="C20" s="38">
        <v>497846</v>
      </c>
      <c r="D20" s="38"/>
      <c r="E20" s="38">
        <v>497846</v>
      </c>
      <c r="F20" s="39"/>
      <c r="G20" s="31">
        <f t="shared" si="12"/>
        <v>497846</v>
      </c>
      <c r="H20" s="27"/>
      <c r="I20" s="40">
        <f t="shared" si="2"/>
        <v>497846</v>
      </c>
      <c r="J20" s="27"/>
      <c r="K20" s="40">
        <f t="shared" si="3"/>
        <v>497846</v>
      </c>
      <c r="L20" s="27"/>
      <c r="M20" s="40">
        <f t="shared" si="4"/>
        <v>497846</v>
      </c>
      <c r="N20" s="27"/>
      <c r="O20" s="40">
        <f t="shared" si="5"/>
        <v>497846</v>
      </c>
      <c r="P20" s="27"/>
      <c r="Q20" s="40">
        <f t="shared" si="14"/>
        <v>497846</v>
      </c>
      <c r="R20" s="52"/>
      <c r="S20" s="59">
        <f t="shared" si="6"/>
        <v>497846</v>
      </c>
      <c r="T20" s="52"/>
      <c r="U20" s="59">
        <f t="shared" ref="U20:U42" si="15">S20+T20</f>
        <v>497846</v>
      </c>
      <c r="V20" s="52"/>
      <c r="W20" s="59">
        <f t="shared" si="7"/>
        <v>497846</v>
      </c>
      <c r="X20" s="52"/>
      <c r="Y20" s="59">
        <f t="shared" si="8"/>
        <v>497846</v>
      </c>
      <c r="Z20" s="52"/>
      <c r="AA20" s="59">
        <f t="shared" si="9"/>
        <v>497846</v>
      </c>
      <c r="AB20" s="52"/>
      <c r="AC20" s="59">
        <f t="shared" si="13"/>
        <v>497846</v>
      </c>
      <c r="AD20" s="52"/>
      <c r="AE20" s="59">
        <f t="shared" si="10"/>
        <v>497846</v>
      </c>
      <c r="AF20" s="52"/>
      <c r="AG20" s="59">
        <f t="shared" si="11"/>
        <v>497846</v>
      </c>
    </row>
    <row r="21" spans="1:33" ht="12.75" customHeight="1">
      <c r="A21" s="15" t="s">
        <v>27</v>
      </c>
      <c r="B21" s="11" t="s">
        <v>28</v>
      </c>
      <c r="C21" s="26">
        <v>91533.2</v>
      </c>
      <c r="D21" s="32"/>
      <c r="E21" s="26">
        <v>91533.2</v>
      </c>
      <c r="F21" s="29"/>
      <c r="G21" s="26">
        <f>E21+F21</f>
        <v>91533.2</v>
      </c>
      <c r="H21" s="37"/>
      <c r="I21" s="28">
        <f t="shared" si="2"/>
        <v>91533.2</v>
      </c>
      <c r="J21" s="37"/>
      <c r="K21" s="28">
        <f t="shared" si="3"/>
        <v>91533.2</v>
      </c>
      <c r="L21" s="37"/>
      <c r="M21" s="28">
        <f t="shared" si="4"/>
        <v>91533.2</v>
      </c>
      <c r="N21" s="37"/>
      <c r="O21" s="28">
        <f t="shared" si="5"/>
        <v>91533.2</v>
      </c>
      <c r="P21" s="37"/>
      <c r="Q21" s="28">
        <f t="shared" si="14"/>
        <v>91533.2</v>
      </c>
      <c r="R21" s="51"/>
      <c r="S21" s="58">
        <f t="shared" si="6"/>
        <v>91533.2</v>
      </c>
      <c r="T21" s="51"/>
      <c r="U21" s="58">
        <f t="shared" si="15"/>
        <v>91533.2</v>
      </c>
      <c r="V21" s="51">
        <v>-3.2</v>
      </c>
      <c r="W21" s="58">
        <f t="shared" si="7"/>
        <v>91530</v>
      </c>
      <c r="X21" s="51"/>
      <c r="Y21" s="58">
        <f t="shared" si="8"/>
        <v>91530</v>
      </c>
      <c r="Z21" s="51"/>
      <c r="AA21" s="58">
        <f t="shared" si="9"/>
        <v>91530</v>
      </c>
      <c r="AB21" s="51"/>
      <c r="AC21" s="58">
        <f t="shared" si="13"/>
        <v>91530</v>
      </c>
      <c r="AD21" s="51"/>
      <c r="AE21" s="58">
        <f t="shared" si="10"/>
        <v>91530</v>
      </c>
      <c r="AF21" s="58">
        <f>9500+10</f>
        <v>9510</v>
      </c>
      <c r="AG21" s="58">
        <f t="shared" si="11"/>
        <v>101040</v>
      </c>
    </row>
    <row r="22" spans="1:33" ht="29.25" customHeight="1">
      <c r="A22" s="15" t="s">
        <v>29</v>
      </c>
      <c r="B22" s="14" t="s">
        <v>30</v>
      </c>
      <c r="C22" s="26">
        <v>0</v>
      </c>
      <c r="D22" s="32"/>
      <c r="E22" s="26">
        <v>0</v>
      </c>
      <c r="F22" s="29"/>
      <c r="G22" s="26">
        <v>0</v>
      </c>
      <c r="H22" s="37"/>
      <c r="I22" s="28">
        <v>0</v>
      </c>
      <c r="J22" s="37"/>
      <c r="K22" s="28">
        <f t="shared" si="3"/>
        <v>0</v>
      </c>
      <c r="L22" s="37"/>
      <c r="M22" s="28">
        <v>0</v>
      </c>
      <c r="N22" s="37"/>
      <c r="O22" s="28">
        <f>M22+N22</f>
        <v>0</v>
      </c>
      <c r="P22" s="37"/>
      <c r="Q22" s="28">
        <v>0</v>
      </c>
      <c r="R22" s="51"/>
      <c r="S22" s="58">
        <f t="shared" si="6"/>
        <v>0</v>
      </c>
      <c r="T22" s="51"/>
      <c r="U22" s="58">
        <v>0</v>
      </c>
      <c r="V22" s="51"/>
      <c r="W22" s="58">
        <f>U22+V22</f>
        <v>0</v>
      </c>
      <c r="X22" s="51"/>
      <c r="Y22" s="58">
        <v>0</v>
      </c>
      <c r="Z22" s="51"/>
      <c r="AA22" s="58">
        <f t="shared" si="9"/>
        <v>0</v>
      </c>
      <c r="AB22" s="51"/>
      <c r="AC22" s="58">
        <v>0</v>
      </c>
      <c r="AD22" s="51"/>
      <c r="AE22" s="58">
        <f t="shared" si="10"/>
        <v>0</v>
      </c>
      <c r="AF22" s="51"/>
      <c r="AG22" s="58">
        <f>AE22+AF22</f>
        <v>0</v>
      </c>
    </row>
    <row r="23" spans="1:33">
      <c r="A23" s="20"/>
      <c r="B23" s="23" t="s">
        <v>31</v>
      </c>
      <c r="C23" s="45">
        <f>C25+C26+C27+C28+C29+C30+C31</f>
        <v>705846.52</v>
      </c>
      <c r="D23" s="48"/>
      <c r="E23" s="45">
        <f>E25+E26+E27+E28+E29+E30+E31</f>
        <v>705846.52</v>
      </c>
      <c r="F23" s="45">
        <f>F25+F26+F27+F28+F29+F30+F31</f>
        <v>-1863.51</v>
      </c>
      <c r="G23" s="45">
        <f t="shared" si="12"/>
        <v>703983.01</v>
      </c>
      <c r="H23" s="45">
        <f>H25+H26+H27+H28+H29+H30+H31</f>
        <v>40897.58</v>
      </c>
      <c r="I23" s="35">
        <f t="shared" si="2"/>
        <v>744880.59</v>
      </c>
      <c r="J23" s="45">
        <f>J25+J26+J27+J28+J29+J30+J31</f>
        <v>0</v>
      </c>
      <c r="K23" s="35">
        <f t="shared" si="3"/>
        <v>744880.59</v>
      </c>
      <c r="L23" s="45">
        <f>L25+L26+L27+L28+L29+L30+L31</f>
        <v>0</v>
      </c>
      <c r="M23" s="35">
        <f t="shared" si="4"/>
        <v>744880.59</v>
      </c>
      <c r="N23" s="45">
        <f>N25+N26+N27+N28+N29+N30+N31</f>
        <v>-22399.22</v>
      </c>
      <c r="O23" s="35">
        <f t="shared" si="5"/>
        <v>722481.37</v>
      </c>
      <c r="P23" s="45">
        <f>P25+P26+P27+P28+P29+P30+P31</f>
        <v>16467.289999999997</v>
      </c>
      <c r="Q23" s="35">
        <f>O23+P23</f>
        <v>738948.66</v>
      </c>
      <c r="R23" s="57">
        <f>R25+R26+R27+R28+R29+R30+R31</f>
        <v>0</v>
      </c>
      <c r="S23" s="55">
        <f t="shared" si="6"/>
        <v>738948.66</v>
      </c>
      <c r="T23" s="57">
        <f>T25+T26+T27+T28+T29+T30+T31</f>
        <v>0</v>
      </c>
      <c r="U23" s="55">
        <f t="shared" si="15"/>
        <v>738948.66</v>
      </c>
      <c r="V23" s="57">
        <f>V25+V26+V27+V28+V29+V30+V31</f>
        <v>46753.51</v>
      </c>
      <c r="W23" s="55">
        <f t="shared" si="7"/>
        <v>785702.17</v>
      </c>
      <c r="X23" s="57">
        <f>X25+X26+X27+X28+X29+X30+X31</f>
        <v>60618.759999999995</v>
      </c>
      <c r="Y23" s="55">
        <f t="shared" si="8"/>
        <v>846320.93</v>
      </c>
      <c r="Z23" s="57">
        <f>Z25+Z26+Z27+Z28+Z29+Z30+Z31</f>
        <v>19571.419999999998</v>
      </c>
      <c r="AA23" s="55">
        <f t="shared" si="9"/>
        <v>865892.35000000009</v>
      </c>
      <c r="AB23" s="57">
        <f>AB25+AB26+AB27+AB28+AB29+AB30+AB31</f>
        <v>11768.75</v>
      </c>
      <c r="AC23" s="55">
        <f t="shared" si="13"/>
        <v>877661.10000000009</v>
      </c>
      <c r="AD23" s="57">
        <f>AD25+AD26+AD27+AD28+AD29+AD30+AD31</f>
        <v>6017.65</v>
      </c>
      <c r="AE23" s="55">
        <f t="shared" si="10"/>
        <v>883678.75000000012</v>
      </c>
      <c r="AF23" s="57">
        <f>AF25+AF26+AF27+AF28+AF29+AF30+AF31</f>
        <v>-6194.0899999999983</v>
      </c>
      <c r="AG23" s="55">
        <f t="shared" si="11"/>
        <v>877484.66000000015</v>
      </c>
    </row>
    <row r="24" spans="1:33">
      <c r="A24" s="20"/>
      <c r="B24" s="11" t="s">
        <v>15</v>
      </c>
      <c r="C24" s="29"/>
      <c r="D24" s="30"/>
      <c r="E24" s="29"/>
      <c r="F24" s="29"/>
      <c r="G24" s="26"/>
      <c r="H24" s="45"/>
      <c r="I24" s="28"/>
      <c r="J24" s="37"/>
      <c r="K24" s="28"/>
      <c r="L24" s="37"/>
      <c r="M24" s="28"/>
      <c r="N24" s="37"/>
      <c r="O24" s="28"/>
      <c r="P24" s="37"/>
      <c r="Q24" s="35"/>
      <c r="R24" s="51"/>
      <c r="S24" s="58"/>
      <c r="T24" s="51"/>
      <c r="U24" s="58"/>
      <c r="V24" s="51"/>
      <c r="W24" s="58"/>
      <c r="X24" s="51"/>
      <c r="Y24" s="58"/>
      <c r="Z24" s="51"/>
      <c r="AA24" s="58"/>
      <c r="AB24" s="51"/>
      <c r="AC24" s="58"/>
      <c r="AD24" s="51"/>
      <c r="AE24" s="55"/>
      <c r="AF24" s="51"/>
      <c r="AG24" s="58"/>
    </row>
    <row r="25" spans="1:33" ht="38.25" customHeight="1">
      <c r="A25" s="15" t="s">
        <v>32</v>
      </c>
      <c r="B25" s="14" t="s">
        <v>33</v>
      </c>
      <c r="C25" s="25">
        <v>560181.89</v>
      </c>
      <c r="D25" s="18"/>
      <c r="E25" s="25">
        <v>560181.89</v>
      </c>
      <c r="F25" s="26"/>
      <c r="G25" s="26">
        <f t="shared" si="12"/>
        <v>560181.89</v>
      </c>
      <c r="H25" s="37"/>
      <c r="I25" s="28">
        <f t="shared" si="2"/>
        <v>560181.89</v>
      </c>
      <c r="J25" s="37"/>
      <c r="K25" s="28">
        <f t="shared" si="3"/>
        <v>560181.89</v>
      </c>
      <c r="L25" s="37"/>
      <c r="M25" s="28">
        <f t="shared" si="4"/>
        <v>560181.89</v>
      </c>
      <c r="N25" s="28">
        <v>-21975.02</v>
      </c>
      <c r="O25" s="28">
        <f t="shared" si="5"/>
        <v>538206.87</v>
      </c>
      <c r="P25" s="28">
        <v>-2951.19</v>
      </c>
      <c r="Q25" s="28">
        <f t="shared" ref="Q25:Q34" si="16">O25+P25</f>
        <v>535255.68000000005</v>
      </c>
      <c r="R25" s="51"/>
      <c r="S25" s="58">
        <f t="shared" si="6"/>
        <v>535255.68000000005</v>
      </c>
      <c r="T25" s="51"/>
      <c r="U25" s="58">
        <f t="shared" si="15"/>
        <v>535255.68000000005</v>
      </c>
      <c r="V25" s="58">
        <v>7546.8</v>
      </c>
      <c r="W25" s="58">
        <f t="shared" si="7"/>
        <v>542802.4800000001</v>
      </c>
      <c r="X25" s="58"/>
      <c r="Y25" s="58">
        <f t="shared" si="8"/>
        <v>542802.4800000001</v>
      </c>
      <c r="Z25" s="51">
        <v>148.09</v>
      </c>
      <c r="AA25" s="58">
        <f t="shared" si="9"/>
        <v>542950.57000000007</v>
      </c>
      <c r="AB25" s="58">
        <v>400</v>
      </c>
      <c r="AC25" s="58">
        <f t="shared" si="13"/>
        <v>543350.57000000007</v>
      </c>
      <c r="AD25" s="51"/>
      <c r="AE25" s="58">
        <f t="shared" si="10"/>
        <v>543350.57000000007</v>
      </c>
      <c r="AF25" s="58">
        <v>-25000</v>
      </c>
      <c r="AG25" s="58">
        <f t="shared" si="11"/>
        <v>518350.57000000007</v>
      </c>
    </row>
    <row r="26" spans="1:33" ht="12.75" customHeight="1">
      <c r="A26" s="15" t="s">
        <v>34</v>
      </c>
      <c r="B26" s="14" t="s">
        <v>35</v>
      </c>
      <c r="C26" s="26">
        <v>1421.06</v>
      </c>
      <c r="D26" s="32"/>
      <c r="E26" s="26">
        <v>1421.06</v>
      </c>
      <c r="F26" s="26"/>
      <c r="G26" s="26">
        <f t="shared" si="12"/>
        <v>1421.06</v>
      </c>
      <c r="H26" s="37"/>
      <c r="I26" s="28">
        <f t="shared" si="2"/>
        <v>1421.06</v>
      </c>
      <c r="J26" s="37"/>
      <c r="K26" s="28">
        <f t="shared" si="3"/>
        <v>1421.06</v>
      </c>
      <c r="L26" s="37"/>
      <c r="M26" s="28">
        <f t="shared" si="4"/>
        <v>1421.06</v>
      </c>
      <c r="N26" s="28"/>
      <c r="O26" s="28">
        <f t="shared" si="5"/>
        <v>1421.06</v>
      </c>
      <c r="P26" s="37"/>
      <c r="Q26" s="28">
        <f t="shared" si="16"/>
        <v>1421.06</v>
      </c>
      <c r="R26" s="51"/>
      <c r="S26" s="58">
        <f t="shared" si="6"/>
        <v>1421.06</v>
      </c>
      <c r="T26" s="51"/>
      <c r="U26" s="58">
        <f t="shared" si="15"/>
        <v>1421.06</v>
      </c>
      <c r="V26" s="51"/>
      <c r="W26" s="58">
        <f t="shared" si="7"/>
        <v>1421.06</v>
      </c>
      <c r="X26" s="58"/>
      <c r="Y26" s="58">
        <f t="shared" si="8"/>
        <v>1421.06</v>
      </c>
      <c r="Z26" s="51"/>
      <c r="AA26" s="58">
        <f t="shared" si="9"/>
        <v>1421.06</v>
      </c>
      <c r="AB26" s="58">
        <v>451.31</v>
      </c>
      <c r="AC26" s="58">
        <f t="shared" si="13"/>
        <v>1872.37</v>
      </c>
      <c r="AD26" s="51"/>
      <c r="AE26" s="58">
        <f t="shared" si="10"/>
        <v>1872.37</v>
      </c>
      <c r="AF26" s="51"/>
      <c r="AG26" s="58">
        <f t="shared" si="11"/>
        <v>1872.37</v>
      </c>
    </row>
    <row r="27" spans="1:33" ht="12.75" customHeight="1">
      <c r="A27" s="15" t="s">
        <v>36</v>
      </c>
      <c r="B27" s="14" t="s">
        <v>37</v>
      </c>
      <c r="C27" s="26">
        <v>13636.8</v>
      </c>
      <c r="D27" s="32"/>
      <c r="E27" s="26">
        <v>13636.8</v>
      </c>
      <c r="F27" s="26">
        <v>-1892.81</v>
      </c>
      <c r="G27" s="26">
        <f t="shared" si="12"/>
        <v>11743.99</v>
      </c>
      <c r="H27" s="26">
        <v>30340.3</v>
      </c>
      <c r="I27" s="28">
        <f t="shared" si="2"/>
        <v>42084.29</v>
      </c>
      <c r="J27" s="37"/>
      <c r="K27" s="28">
        <f t="shared" si="3"/>
        <v>42084.29</v>
      </c>
      <c r="L27" s="37"/>
      <c r="M27" s="28">
        <f t="shared" si="4"/>
        <v>42084.29</v>
      </c>
      <c r="N27" s="28"/>
      <c r="O27" s="28">
        <f t="shared" si="5"/>
        <v>42084.29</v>
      </c>
      <c r="P27" s="28">
        <v>1151.3399999999999</v>
      </c>
      <c r="Q27" s="28">
        <f t="shared" si="16"/>
        <v>43235.63</v>
      </c>
      <c r="R27" s="51"/>
      <c r="S27" s="58">
        <f t="shared" si="6"/>
        <v>43235.63</v>
      </c>
      <c r="T27" s="51"/>
      <c r="U27" s="58">
        <f t="shared" si="15"/>
        <v>43235.63</v>
      </c>
      <c r="V27" s="51">
        <v>493.72</v>
      </c>
      <c r="W27" s="58">
        <f t="shared" si="7"/>
        <v>43729.35</v>
      </c>
      <c r="X27" s="58">
        <v>193.4</v>
      </c>
      <c r="Y27" s="58">
        <f t="shared" si="8"/>
        <v>43922.75</v>
      </c>
      <c r="Z27" s="58">
        <v>5718.62</v>
      </c>
      <c r="AA27" s="58">
        <f t="shared" si="9"/>
        <v>49641.37</v>
      </c>
      <c r="AB27" s="58"/>
      <c r="AC27" s="58">
        <f t="shared" si="13"/>
        <v>49641.37</v>
      </c>
      <c r="AD27" s="51"/>
      <c r="AE27" s="58">
        <f t="shared" si="10"/>
        <v>49641.37</v>
      </c>
      <c r="AF27" s="58">
        <f>5075.11+1362.29</f>
        <v>6437.4</v>
      </c>
      <c r="AG27" s="58">
        <f t="shared" si="11"/>
        <v>56078.770000000004</v>
      </c>
    </row>
    <row r="28" spans="1:33" s="65" customFormat="1" ht="25.5">
      <c r="A28" s="15" t="s">
        <v>38</v>
      </c>
      <c r="B28" s="14" t="s">
        <v>39</v>
      </c>
      <c r="C28" s="26">
        <v>89133.34</v>
      </c>
      <c r="D28" s="32"/>
      <c r="E28" s="26">
        <v>89133.34</v>
      </c>
      <c r="F28" s="26"/>
      <c r="G28" s="26">
        <f t="shared" si="12"/>
        <v>89133.34</v>
      </c>
      <c r="H28" s="26">
        <f>7554.18+2956.8</f>
        <v>10510.98</v>
      </c>
      <c r="I28" s="26">
        <f t="shared" si="2"/>
        <v>99644.319999999992</v>
      </c>
      <c r="J28" s="29"/>
      <c r="K28" s="26">
        <f t="shared" si="3"/>
        <v>99644.319999999992</v>
      </c>
      <c r="L28" s="29"/>
      <c r="M28" s="26">
        <f t="shared" si="4"/>
        <v>99644.319999999992</v>
      </c>
      <c r="N28" s="26">
        <v>-503</v>
      </c>
      <c r="O28" s="26">
        <f t="shared" si="5"/>
        <v>99141.319999999992</v>
      </c>
      <c r="P28" s="26">
        <f>12688.05+5466.08</f>
        <v>18154.129999999997</v>
      </c>
      <c r="Q28" s="26">
        <f t="shared" si="16"/>
        <v>117295.44999999998</v>
      </c>
      <c r="R28" s="26"/>
      <c r="S28" s="64">
        <f t="shared" si="6"/>
        <v>117295.44999999998</v>
      </c>
      <c r="T28" s="17"/>
      <c r="U28" s="64">
        <f t="shared" si="15"/>
        <v>117295.44999999998</v>
      </c>
      <c r="V28" s="64">
        <v>36387</v>
      </c>
      <c r="W28" s="64">
        <f t="shared" si="7"/>
        <v>153682.44999999998</v>
      </c>
      <c r="X28" s="64">
        <v>2999.94</v>
      </c>
      <c r="Y28" s="64">
        <f t="shared" si="8"/>
        <v>156682.38999999998</v>
      </c>
      <c r="Z28" s="64">
        <v>12560.27</v>
      </c>
      <c r="AA28" s="64">
        <f t="shared" si="9"/>
        <v>169242.65999999997</v>
      </c>
      <c r="AB28" s="64">
        <v>10917.44</v>
      </c>
      <c r="AC28" s="64">
        <f t="shared" si="13"/>
        <v>180160.09999999998</v>
      </c>
      <c r="AD28" s="64">
        <v>6017.65</v>
      </c>
      <c r="AE28" s="58">
        <f t="shared" si="10"/>
        <v>186177.74999999997</v>
      </c>
      <c r="AF28" s="64">
        <v>12382.58</v>
      </c>
      <c r="AG28" s="58">
        <f t="shared" si="11"/>
        <v>198560.32999999996</v>
      </c>
    </row>
    <row r="29" spans="1:33">
      <c r="A29" s="15" t="s">
        <v>40</v>
      </c>
      <c r="B29" s="14" t="s">
        <v>41</v>
      </c>
      <c r="C29" s="26">
        <v>11939</v>
      </c>
      <c r="D29" s="32"/>
      <c r="E29" s="26">
        <v>11939</v>
      </c>
      <c r="F29" s="26"/>
      <c r="G29" s="26">
        <f t="shared" si="12"/>
        <v>11939</v>
      </c>
      <c r="H29" s="26"/>
      <c r="I29" s="28">
        <f t="shared" si="2"/>
        <v>11939</v>
      </c>
      <c r="J29" s="37"/>
      <c r="K29" s="28">
        <f t="shared" si="3"/>
        <v>11939</v>
      </c>
      <c r="L29" s="37"/>
      <c r="M29" s="28">
        <f t="shared" si="4"/>
        <v>11939</v>
      </c>
      <c r="N29" s="28"/>
      <c r="O29" s="28">
        <f t="shared" si="5"/>
        <v>11939</v>
      </c>
      <c r="P29" s="37"/>
      <c r="Q29" s="28">
        <f t="shared" si="16"/>
        <v>11939</v>
      </c>
      <c r="R29" s="51"/>
      <c r="S29" s="58">
        <f t="shared" si="6"/>
        <v>11939</v>
      </c>
      <c r="T29" s="51"/>
      <c r="U29" s="58">
        <f t="shared" si="15"/>
        <v>11939</v>
      </c>
      <c r="V29" s="51"/>
      <c r="W29" s="58">
        <f t="shared" si="7"/>
        <v>11939</v>
      </c>
      <c r="X29" s="58"/>
      <c r="Y29" s="58">
        <f t="shared" si="8"/>
        <v>11939</v>
      </c>
      <c r="Z29" s="51"/>
      <c r="AA29" s="58">
        <f t="shared" si="9"/>
        <v>11939</v>
      </c>
      <c r="AB29" s="58"/>
      <c r="AC29" s="58">
        <f t="shared" si="13"/>
        <v>11939</v>
      </c>
      <c r="AD29" s="51"/>
      <c r="AE29" s="58">
        <f t="shared" si="10"/>
        <v>11939</v>
      </c>
      <c r="AF29" s="51"/>
      <c r="AG29" s="58">
        <f t="shared" si="11"/>
        <v>11939</v>
      </c>
    </row>
    <row r="30" spans="1:33" s="1" customFormat="1">
      <c r="A30" s="15" t="s">
        <v>42</v>
      </c>
      <c r="B30" s="14" t="s">
        <v>43</v>
      </c>
      <c r="C30" s="26">
        <v>23240.86</v>
      </c>
      <c r="D30" s="32"/>
      <c r="E30" s="26">
        <v>23240.86</v>
      </c>
      <c r="F30" s="26">
        <v>29.3</v>
      </c>
      <c r="G30" s="26">
        <f t="shared" si="12"/>
        <v>23270.16</v>
      </c>
      <c r="H30" s="26">
        <v>46.3</v>
      </c>
      <c r="I30" s="28">
        <f t="shared" si="2"/>
        <v>23316.46</v>
      </c>
      <c r="J30" s="44"/>
      <c r="K30" s="28">
        <f t="shared" si="3"/>
        <v>23316.46</v>
      </c>
      <c r="L30" s="44"/>
      <c r="M30" s="28">
        <f t="shared" si="4"/>
        <v>23316.46</v>
      </c>
      <c r="N30" s="28">
        <v>78.8</v>
      </c>
      <c r="O30" s="28">
        <f t="shared" si="5"/>
        <v>23395.26</v>
      </c>
      <c r="P30" s="28">
        <f>81.68+31.33</f>
        <v>113.01</v>
      </c>
      <c r="Q30" s="28">
        <f t="shared" si="16"/>
        <v>23508.269999999997</v>
      </c>
      <c r="R30" s="50"/>
      <c r="S30" s="58">
        <f t="shared" si="6"/>
        <v>23508.269999999997</v>
      </c>
      <c r="T30" s="50"/>
      <c r="U30" s="58">
        <f t="shared" si="15"/>
        <v>23508.269999999997</v>
      </c>
      <c r="V30" s="58">
        <v>2325.9899999999998</v>
      </c>
      <c r="W30" s="58">
        <f t="shared" si="7"/>
        <v>25834.259999999995</v>
      </c>
      <c r="X30" s="58">
        <v>57425.42</v>
      </c>
      <c r="Y30" s="58">
        <f t="shared" si="8"/>
        <v>83259.679999999993</v>
      </c>
      <c r="Z30" s="58">
        <v>57.25</v>
      </c>
      <c r="AA30" s="58">
        <f t="shared" si="9"/>
        <v>83316.929999999993</v>
      </c>
      <c r="AB30" s="58"/>
      <c r="AC30" s="58">
        <f t="shared" si="13"/>
        <v>83316.929999999993</v>
      </c>
      <c r="AD30" s="50"/>
      <c r="AE30" s="58">
        <f t="shared" si="10"/>
        <v>83316.929999999993</v>
      </c>
      <c r="AF30" s="58">
        <f>-60.32+188.67</f>
        <v>128.35</v>
      </c>
      <c r="AG30" s="58">
        <f t="shared" si="11"/>
        <v>83445.279999999999</v>
      </c>
    </row>
    <row r="31" spans="1:33" s="7" customFormat="1">
      <c r="A31" s="15" t="s">
        <v>44</v>
      </c>
      <c r="B31" s="14" t="s">
        <v>45</v>
      </c>
      <c r="C31" s="26">
        <v>6293.57</v>
      </c>
      <c r="D31" s="32"/>
      <c r="E31" s="26">
        <v>6293.57</v>
      </c>
      <c r="F31" s="26"/>
      <c r="G31" s="26">
        <f t="shared" si="12"/>
        <v>6293.57</v>
      </c>
      <c r="H31" s="27"/>
      <c r="I31" s="28">
        <f t="shared" si="2"/>
        <v>6293.57</v>
      </c>
      <c r="J31" s="27"/>
      <c r="K31" s="28">
        <f t="shared" si="3"/>
        <v>6293.57</v>
      </c>
      <c r="L31" s="27"/>
      <c r="M31" s="28">
        <f t="shared" si="4"/>
        <v>6293.57</v>
      </c>
      <c r="N31" s="27"/>
      <c r="O31" s="28">
        <f t="shared" si="5"/>
        <v>6293.57</v>
      </c>
      <c r="P31" s="27"/>
      <c r="Q31" s="28">
        <f t="shared" si="16"/>
        <v>6293.57</v>
      </c>
      <c r="R31" s="52"/>
      <c r="S31" s="55">
        <f t="shared" si="6"/>
        <v>6293.57</v>
      </c>
      <c r="T31" s="52"/>
      <c r="U31" s="58">
        <f t="shared" si="15"/>
        <v>6293.57</v>
      </c>
      <c r="V31" s="52"/>
      <c r="W31" s="58">
        <f t="shared" si="7"/>
        <v>6293.57</v>
      </c>
      <c r="X31" s="58"/>
      <c r="Y31" s="58">
        <f t="shared" si="8"/>
        <v>6293.57</v>
      </c>
      <c r="Z31" s="58">
        <v>1087.19</v>
      </c>
      <c r="AA31" s="58">
        <f t="shared" si="9"/>
        <v>7380.76</v>
      </c>
      <c r="AB31" s="52"/>
      <c r="AC31" s="58">
        <f t="shared" si="13"/>
        <v>7380.76</v>
      </c>
      <c r="AD31" s="52"/>
      <c r="AE31" s="58">
        <f t="shared" si="10"/>
        <v>7380.76</v>
      </c>
      <c r="AF31" s="51">
        <v>-142.41999999999999</v>
      </c>
      <c r="AG31" s="58">
        <f t="shared" si="11"/>
        <v>7238.34</v>
      </c>
    </row>
    <row r="32" spans="1:33" s="7" customFormat="1">
      <c r="A32" s="20"/>
      <c r="B32" s="23" t="s">
        <v>46</v>
      </c>
      <c r="C32" s="45">
        <f>C4+C23</f>
        <v>6010173.25</v>
      </c>
      <c r="D32" s="48"/>
      <c r="E32" s="45">
        <f>E4+E23</f>
        <v>6010173.25</v>
      </c>
      <c r="F32" s="45">
        <f>F4+F23</f>
        <v>-1863.51</v>
      </c>
      <c r="G32" s="45">
        <f t="shared" si="12"/>
        <v>6008309.7400000002</v>
      </c>
      <c r="H32" s="45">
        <f>H4+H23</f>
        <v>3112.9000000000015</v>
      </c>
      <c r="I32" s="35">
        <f t="shared" si="2"/>
        <v>6011422.6400000006</v>
      </c>
      <c r="J32" s="35">
        <f>J4+J23</f>
        <v>74493.87</v>
      </c>
      <c r="K32" s="35">
        <f t="shared" si="3"/>
        <v>6085916.5100000007</v>
      </c>
      <c r="L32" s="35">
        <f>L4+L23</f>
        <v>20161.62</v>
      </c>
      <c r="M32" s="35">
        <f t="shared" si="4"/>
        <v>6106078.1300000008</v>
      </c>
      <c r="N32" s="35">
        <f>N4+N23</f>
        <v>97914.19</v>
      </c>
      <c r="O32" s="35">
        <f t="shared" si="5"/>
        <v>6203992.3200000012</v>
      </c>
      <c r="P32" s="35">
        <f>P4+P23</f>
        <v>171194.92</v>
      </c>
      <c r="Q32" s="35">
        <f t="shared" si="16"/>
        <v>6375187.2400000012</v>
      </c>
      <c r="R32" s="35">
        <f>R4+R23</f>
        <v>0</v>
      </c>
      <c r="S32" s="55">
        <f t="shared" si="6"/>
        <v>6375187.2400000012</v>
      </c>
      <c r="T32" s="55">
        <f>T4+T23</f>
        <v>0</v>
      </c>
      <c r="U32" s="55">
        <f t="shared" si="15"/>
        <v>6375187.2400000012</v>
      </c>
      <c r="V32" s="55">
        <f>V4+V23</f>
        <v>110956.16</v>
      </c>
      <c r="W32" s="55">
        <f t="shared" si="7"/>
        <v>6486143.4000000013</v>
      </c>
      <c r="X32" s="55">
        <f>X4+X23</f>
        <v>162977.53</v>
      </c>
      <c r="Y32" s="55">
        <f t="shared" si="8"/>
        <v>6649120.9300000016</v>
      </c>
      <c r="Z32" s="55">
        <f>Z4+Z23</f>
        <v>19571.419999999998</v>
      </c>
      <c r="AA32" s="55">
        <f t="shared" si="9"/>
        <v>6668692.3500000015</v>
      </c>
      <c r="AB32" s="55">
        <f>AB4+AB23</f>
        <v>33644.25</v>
      </c>
      <c r="AC32" s="55">
        <f t="shared" si="13"/>
        <v>6702336.6000000015</v>
      </c>
      <c r="AD32" s="55">
        <f>AD4+AD23</f>
        <v>6017.65</v>
      </c>
      <c r="AE32" s="55">
        <f t="shared" si="10"/>
        <v>6708354.2500000019</v>
      </c>
      <c r="AF32" s="55">
        <f>AF4+AF23</f>
        <v>17828.460000000006</v>
      </c>
      <c r="AG32" s="55">
        <f t="shared" si="11"/>
        <v>6726182.7100000018</v>
      </c>
    </row>
    <row r="33" spans="1:33" s="7" customFormat="1">
      <c r="A33" s="24" t="s">
        <v>47</v>
      </c>
      <c r="B33" s="21" t="s">
        <v>48</v>
      </c>
      <c r="C33" s="45">
        <f>C34+C40+C41</f>
        <v>10256022.949999999</v>
      </c>
      <c r="D33" s="48">
        <f>D34+D40+D41</f>
        <v>105590.12</v>
      </c>
      <c r="E33" s="45">
        <f>C33+D33</f>
        <v>10361613.069999998</v>
      </c>
      <c r="F33" s="45">
        <f>F34+F40+F41</f>
        <v>1053886.58</v>
      </c>
      <c r="G33" s="45">
        <f t="shared" si="12"/>
        <v>11415499.649999999</v>
      </c>
      <c r="H33" s="46">
        <f>H34+H40+H41</f>
        <v>6044.5599999999977</v>
      </c>
      <c r="I33" s="35">
        <f t="shared" si="2"/>
        <v>11421544.209999999</v>
      </c>
      <c r="J33" s="35">
        <f>J34+J40+J41</f>
        <v>0</v>
      </c>
      <c r="K33" s="35">
        <f>I33+J33</f>
        <v>11421544.209999999</v>
      </c>
      <c r="L33" s="35">
        <f>L34+L40+L41</f>
        <v>0</v>
      </c>
      <c r="M33" s="35">
        <f t="shared" si="4"/>
        <v>11421544.209999999</v>
      </c>
      <c r="N33" s="46">
        <f>N34+N40+N41</f>
        <v>-1440.03</v>
      </c>
      <c r="O33" s="35">
        <f t="shared" si="5"/>
        <v>11420104.18</v>
      </c>
      <c r="P33" s="35">
        <f>P34+P40+P41</f>
        <v>116135.06</v>
      </c>
      <c r="Q33" s="35">
        <f t="shared" si="16"/>
        <v>11536239.24</v>
      </c>
      <c r="R33" s="35">
        <f>R34+R40+R41</f>
        <v>704880.89</v>
      </c>
      <c r="S33" s="55">
        <f t="shared" si="6"/>
        <v>12241120.130000001</v>
      </c>
      <c r="T33" s="55">
        <f>T34+T40+T41</f>
        <v>0</v>
      </c>
      <c r="U33" s="55">
        <f t="shared" si="15"/>
        <v>12241120.130000001</v>
      </c>
      <c r="V33" s="55">
        <f>V34+V40+V41</f>
        <v>-6110.45</v>
      </c>
      <c r="W33" s="55">
        <f t="shared" si="7"/>
        <v>12235009.680000002</v>
      </c>
      <c r="X33" s="55">
        <f>X34+X40+X41</f>
        <v>83014.320000000022</v>
      </c>
      <c r="Y33" s="55">
        <f t="shared" si="8"/>
        <v>12318024.000000002</v>
      </c>
      <c r="Z33" s="55">
        <f>Z34+Z40+Z41</f>
        <v>1281.3400000000001</v>
      </c>
      <c r="AA33" s="55">
        <f t="shared" si="9"/>
        <v>12319305.340000002</v>
      </c>
      <c r="AB33" s="55">
        <f>AB34+AB40+AB41</f>
        <v>23372.03</v>
      </c>
      <c r="AC33" s="55">
        <f t="shared" si="13"/>
        <v>12342677.370000001</v>
      </c>
      <c r="AD33" s="55">
        <f>AD34+AD40+AD41</f>
        <v>-17125.830000000002</v>
      </c>
      <c r="AE33" s="55">
        <f t="shared" si="10"/>
        <v>12325551.540000001</v>
      </c>
      <c r="AF33" s="55">
        <f>AF34+AF40+AF41</f>
        <v>-138787.31</v>
      </c>
      <c r="AG33" s="55">
        <f t="shared" si="11"/>
        <v>12186764.23</v>
      </c>
    </row>
    <row r="34" spans="1:33" s="7" customFormat="1" ht="38.25">
      <c r="A34" s="15" t="s">
        <v>49</v>
      </c>
      <c r="B34" s="2" t="s">
        <v>50</v>
      </c>
      <c r="C34" s="25">
        <f>C36+C37+C38+C39</f>
        <v>10256022.949999999</v>
      </c>
      <c r="D34" s="18">
        <f>D36+D37+D38+D39</f>
        <v>105590.12</v>
      </c>
      <c r="E34" s="25">
        <f>C34+D34</f>
        <v>10361613.069999998</v>
      </c>
      <c r="F34" s="25">
        <f>F36+F37+F38+F39</f>
        <v>1053886.58</v>
      </c>
      <c r="G34" s="26">
        <f t="shared" si="12"/>
        <v>11415499.649999999</v>
      </c>
      <c r="H34" s="33">
        <f>H36+H37+H38+H39</f>
        <v>75372.790000000008</v>
      </c>
      <c r="I34" s="28">
        <f t="shared" si="2"/>
        <v>11490872.439999998</v>
      </c>
      <c r="J34" s="28">
        <f>J36+J37+J38+J39</f>
        <v>0</v>
      </c>
      <c r="K34" s="28">
        <f t="shared" si="3"/>
        <v>11490872.439999998</v>
      </c>
      <c r="L34" s="28">
        <f>L36+L37+L38+L39</f>
        <v>0</v>
      </c>
      <c r="M34" s="28">
        <f t="shared" si="4"/>
        <v>11490872.439999998</v>
      </c>
      <c r="N34" s="33">
        <f>N36+N37+N38+N39</f>
        <v>-1440.03</v>
      </c>
      <c r="O34" s="28">
        <f t="shared" si="5"/>
        <v>11489432.409999998</v>
      </c>
      <c r="P34" s="33">
        <f>P36+P37+P38+P39</f>
        <v>117448.37</v>
      </c>
      <c r="Q34" s="28">
        <f t="shared" si="16"/>
        <v>11606880.779999997</v>
      </c>
      <c r="R34" s="28">
        <f>R36+R37+R38+R39</f>
        <v>704880.89</v>
      </c>
      <c r="S34" s="58">
        <f t="shared" si="6"/>
        <v>12311761.669999998</v>
      </c>
      <c r="T34" s="52"/>
      <c r="U34" s="58">
        <f t="shared" si="15"/>
        <v>12311761.669999998</v>
      </c>
      <c r="V34" s="58">
        <f>V36+V37+V38+V39</f>
        <v>-5747.1399999999994</v>
      </c>
      <c r="W34" s="58">
        <f t="shared" si="7"/>
        <v>12306014.529999997</v>
      </c>
      <c r="X34" s="58">
        <f>X36+X37+X38+X39</f>
        <v>83209.99000000002</v>
      </c>
      <c r="Y34" s="58">
        <f t="shared" si="8"/>
        <v>12389224.519999998</v>
      </c>
      <c r="Z34" s="58">
        <f>Z36+Z37+Z38+Z39</f>
        <v>6441.04</v>
      </c>
      <c r="AA34" s="58">
        <f t="shared" si="9"/>
        <v>12395665.559999997</v>
      </c>
      <c r="AB34" s="58">
        <f>AB36+AB37+AB38+AB39</f>
        <v>23372.03</v>
      </c>
      <c r="AC34" s="58">
        <f t="shared" si="13"/>
        <v>12419037.589999996</v>
      </c>
      <c r="AD34" s="56">
        <f>AD36+AD37+AD38+AD39</f>
        <v>-17125.830000000002</v>
      </c>
      <c r="AE34" s="58">
        <f t="shared" si="10"/>
        <v>12401911.759999996</v>
      </c>
      <c r="AF34" s="56">
        <f>AF36+AF37+AF38+AF39</f>
        <v>-137671.91</v>
      </c>
      <c r="AG34" s="58">
        <f t="shared" si="11"/>
        <v>12264239.849999996</v>
      </c>
    </row>
    <row r="35" spans="1:33" s="7" customFormat="1">
      <c r="A35" s="15"/>
      <c r="B35" s="17" t="s">
        <v>51</v>
      </c>
      <c r="C35" s="29"/>
      <c r="D35" s="30"/>
      <c r="E35" s="29"/>
      <c r="F35" s="26"/>
      <c r="G35" s="26"/>
      <c r="H35" s="27"/>
      <c r="I35" s="28"/>
      <c r="J35" s="27"/>
      <c r="K35" s="28"/>
      <c r="L35" s="27"/>
      <c r="M35" s="28"/>
      <c r="N35" s="27"/>
      <c r="O35" s="28"/>
      <c r="P35" s="27"/>
      <c r="Q35" s="28"/>
      <c r="R35" s="52"/>
      <c r="S35" s="58"/>
      <c r="T35" s="52"/>
      <c r="U35" s="58"/>
      <c r="V35" s="52"/>
      <c r="W35" s="58"/>
      <c r="X35" s="52"/>
      <c r="Y35" s="58"/>
      <c r="Z35" s="52"/>
      <c r="AA35" s="58"/>
      <c r="AB35" s="52"/>
      <c r="AC35" s="58"/>
      <c r="AD35" s="52"/>
      <c r="AE35" s="58"/>
      <c r="AF35" s="52"/>
      <c r="AG35" s="58"/>
    </row>
    <row r="36" spans="1:33" ht="25.5" customHeight="1">
      <c r="A36" s="15" t="s">
        <v>52</v>
      </c>
      <c r="B36" s="2" t="s">
        <v>53</v>
      </c>
      <c r="C36" s="2"/>
      <c r="D36" s="19"/>
      <c r="E36" s="2"/>
      <c r="F36" s="26"/>
      <c r="G36" s="26"/>
      <c r="H36" s="26"/>
      <c r="I36" s="28"/>
      <c r="J36" s="37"/>
      <c r="K36" s="28"/>
      <c r="L36" s="37"/>
      <c r="M36" s="28"/>
      <c r="N36" s="37"/>
      <c r="O36" s="28"/>
      <c r="P36" s="37"/>
      <c r="Q36" s="28"/>
      <c r="R36" s="51"/>
      <c r="S36" s="58"/>
      <c r="T36" s="51"/>
      <c r="U36" s="58"/>
      <c r="V36" s="58"/>
      <c r="W36" s="58"/>
      <c r="X36" s="51"/>
      <c r="Y36" s="58"/>
      <c r="Z36" s="51"/>
      <c r="AA36" s="58"/>
      <c r="AB36" s="51"/>
      <c r="AC36" s="58"/>
      <c r="AD36" s="58">
        <v>7034.83</v>
      </c>
      <c r="AE36" s="58">
        <f t="shared" si="10"/>
        <v>7034.83</v>
      </c>
      <c r="AF36" s="51"/>
      <c r="AG36" s="58">
        <f t="shared" si="11"/>
        <v>7034.83</v>
      </c>
    </row>
    <row r="37" spans="1:33" ht="26.25" customHeight="1">
      <c r="A37" s="15" t="s">
        <v>54</v>
      </c>
      <c r="B37" s="2" t="s">
        <v>55</v>
      </c>
      <c r="C37" s="26">
        <v>4249547.6399999997</v>
      </c>
      <c r="D37" s="32">
        <v>105590.12</v>
      </c>
      <c r="E37" s="26">
        <f t="shared" ref="E37:E39" si="17">C37+D37</f>
        <v>4355137.76</v>
      </c>
      <c r="F37" s="26">
        <v>1053886.5900000001</v>
      </c>
      <c r="G37" s="26">
        <f t="shared" si="12"/>
        <v>5409024.3499999996</v>
      </c>
      <c r="H37" s="26">
        <v>65373.73</v>
      </c>
      <c r="I37" s="28">
        <f t="shared" si="2"/>
        <v>5474398.0800000001</v>
      </c>
      <c r="J37" s="37"/>
      <c r="K37" s="28">
        <f t="shared" si="3"/>
        <v>5474398.0800000001</v>
      </c>
      <c r="L37" s="37"/>
      <c r="M37" s="28">
        <f t="shared" si="4"/>
        <v>5474398.0800000001</v>
      </c>
      <c r="N37" s="28">
        <v>-1440.03</v>
      </c>
      <c r="O37" s="28">
        <f t="shared" si="5"/>
        <v>5472958.0499999998</v>
      </c>
      <c r="P37" s="28">
        <v>37419.97</v>
      </c>
      <c r="Q37" s="28">
        <f t="shared" ref="Q37:Q42" si="18">O37+P37</f>
        <v>5510378.0199999996</v>
      </c>
      <c r="R37" s="28">
        <v>704881.24</v>
      </c>
      <c r="S37" s="58">
        <f t="shared" si="6"/>
        <v>6215259.2599999998</v>
      </c>
      <c r="T37" s="51"/>
      <c r="U37" s="58">
        <f t="shared" si="15"/>
        <v>6215259.2599999998</v>
      </c>
      <c r="V37" s="58">
        <v>-34070.6</v>
      </c>
      <c r="W37" s="58">
        <f t="shared" si="7"/>
        <v>6181188.6600000001</v>
      </c>
      <c r="X37" s="58">
        <v>-44498.95</v>
      </c>
      <c r="Y37" s="58">
        <f t="shared" si="8"/>
        <v>6136689.71</v>
      </c>
      <c r="Z37" s="58">
        <v>1281.3399999999999</v>
      </c>
      <c r="AA37" s="58">
        <f t="shared" si="9"/>
        <v>6137971.0499999998</v>
      </c>
      <c r="AB37" s="51">
        <v>-592.27</v>
      </c>
      <c r="AC37" s="58">
        <f t="shared" si="13"/>
        <v>6137378.7800000003</v>
      </c>
      <c r="AD37" s="58">
        <f>-13725.87-3163.7</f>
        <v>-16889.57</v>
      </c>
      <c r="AE37" s="58">
        <f t="shared" si="10"/>
        <v>6120489.21</v>
      </c>
      <c r="AF37" s="58">
        <f>-202829.2-24846.51</f>
        <v>-227675.71000000002</v>
      </c>
      <c r="AG37" s="58">
        <f t="shared" si="11"/>
        <v>5892813.5</v>
      </c>
    </row>
    <row r="38" spans="1:33" ht="25.5">
      <c r="A38" s="15" t="s">
        <v>56</v>
      </c>
      <c r="B38" s="2" t="s">
        <v>57</v>
      </c>
      <c r="C38" s="26">
        <v>5993608.8899999997</v>
      </c>
      <c r="D38" s="32">
        <v>-0.01</v>
      </c>
      <c r="E38" s="26">
        <f t="shared" si="17"/>
        <v>5993608.8799999999</v>
      </c>
      <c r="F38" s="26">
        <v>-0.01</v>
      </c>
      <c r="G38" s="26">
        <f t="shared" si="12"/>
        <v>5993608.8700000001</v>
      </c>
      <c r="H38" s="26">
        <v>9999.06</v>
      </c>
      <c r="I38" s="28">
        <f t="shared" si="2"/>
        <v>6003607.9299999997</v>
      </c>
      <c r="J38" s="37"/>
      <c r="K38" s="28">
        <f t="shared" si="3"/>
        <v>6003607.9299999997</v>
      </c>
      <c r="L38" s="37"/>
      <c r="M38" s="28">
        <f t="shared" si="4"/>
        <v>6003607.9299999997</v>
      </c>
      <c r="N38" s="37"/>
      <c r="O38" s="28">
        <f t="shared" si="5"/>
        <v>6003607.9299999997</v>
      </c>
      <c r="P38" s="28">
        <v>1121.5999999999999</v>
      </c>
      <c r="Q38" s="28">
        <f t="shared" si="18"/>
        <v>6004729.5299999993</v>
      </c>
      <c r="R38" s="28"/>
      <c r="S38" s="58">
        <f t="shared" si="6"/>
        <v>6004729.5299999993</v>
      </c>
      <c r="T38" s="51"/>
      <c r="U38" s="58">
        <f t="shared" si="15"/>
        <v>6004729.5299999993</v>
      </c>
      <c r="V38" s="58">
        <v>1291.8599999999999</v>
      </c>
      <c r="W38" s="58">
        <f t="shared" si="7"/>
        <v>6006021.3899999997</v>
      </c>
      <c r="X38" s="58">
        <v>132868.64000000001</v>
      </c>
      <c r="Y38" s="58">
        <f t="shared" si="8"/>
        <v>6138890.0299999993</v>
      </c>
      <c r="Z38" s="58"/>
      <c r="AA38" s="58">
        <f t="shared" si="9"/>
        <v>6138890.0299999993</v>
      </c>
      <c r="AB38" s="51"/>
      <c r="AC38" s="58">
        <f t="shared" si="13"/>
        <v>6138890.0299999993</v>
      </c>
      <c r="AD38" s="51"/>
      <c r="AE38" s="58">
        <f t="shared" si="10"/>
        <v>6138890.0299999993</v>
      </c>
      <c r="AF38" s="58">
        <f>43542.42+53186.87</f>
        <v>96729.290000000008</v>
      </c>
      <c r="AG38" s="58">
        <f t="shared" si="11"/>
        <v>6235619.3199999994</v>
      </c>
    </row>
    <row r="39" spans="1:33" s="5" customFormat="1">
      <c r="A39" s="15" t="s">
        <v>58</v>
      </c>
      <c r="B39" s="17" t="s">
        <v>59</v>
      </c>
      <c r="C39" s="26">
        <v>12866.42</v>
      </c>
      <c r="D39" s="26">
        <v>0.01</v>
      </c>
      <c r="E39" s="26">
        <f t="shared" si="17"/>
        <v>12866.43</v>
      </c>
      <c r="F39" s="26"/>
      <c r="G39" s="26">
        <f t="shared" si="12"/>
        <v>12866.43</v>
      </c>
      <c r="H39" s="26"/>
      <c r="I39" s="28">
        <f t="shared" si="2"/>
        <v>12866.43</v>
      </c>
      <c r="J39" s="47"/>
      <c r="K39" s="28">
        <f t="shared" si="3"/>
        <v>12866.43</v>
      </c>
      <c r="L39" s="47"/>
      <c r="M39" s="28">
        <f t="shared" si="4"/>
        <v>12866.43</v>
      </c>
      <c r="N39" s="47"/>
      <c r="O39" s="28">
        <f t="shared" si="5"/>
        <v>12866.43</v>
      </c>
      <c r="P39" s="28">
        <v>78906.8</v>
      </c>
      <c r="Q39" s="28">
        <f t="shared" si="18"/>
        <v>91773.23000000001</v>
      </c>
      <c r="R39" s="28">
        <v>-0.35</v>
      </c>
      <c r="S39" s="58">
        <f t="shared" si="6"/>
        <v>91772.88</v>
      </c>
      <c r="T39" s="54"/>
      <c r="U39" s="58">
        <f t="shared" si="15"/>
        <v>91772.88</v>
      </c>
      <c r="V39" s="58">
        <v>27031.599999999999</v>
      </c>
      <c r="W39" s="58">
        <f t="shared" si="7"/>
        <v>118804.48000000001</v>
      </c>
      <c r="X39" s="58">
        <v>-5159.7</v>
      </c>
      <c r="Y39" s="58">
        <f t="shared" si="8"/>
        <v>113644.78000000001</v>
      </c>
      <c r="Z39" s="58">
        <v>5159.7</v>
      </c>
      <c r="AA39" s="58">
        <f t="shared" si="9"/>
        <v>118804.48000000001</v>
      </c>
      <c r="AB39" s="58">
        <v>23964.3</v>
      </c>
      <c r="AC39" s="58">
        <f t="shared" si="13"/>
        <v>142768.78</v>
      </c>
      <c r="AD39" s="58">
        <v>-7271.09</v>
      </c>
      <c r="AE39" s="58">
        <f t="shared" si="10"/>
        <v>135497.69</v>
      </c>
      <c r="AF39" s="58">
        <f>-837.4-5888.09</f>
        <v>-6725.49</v>
      </c>
      <c r="AG39" s="58">
        <f t="shared" si="11"/>
        <v>128772.2</v>
      </c>
    </row>
    <row r="40" spans="1:33" ht="63.75">
      <c r="A40" s="15" t="s">
        <v>60</v>
      </c>
      <c r="B40" s="2" t="s">
        <v>61</v>
      </c>
      <c r="C40" s="2"/>
      <c r="D40" s="2"/>
      <c r="E40" s="2"/>
      <c r="F40" s="26"/>
      <c r="G40" s="26"/>
      <c r="H40" s="26">
        <v>2165.7600000000002</v>
      </c>
      <c r="I40" s="28">
        <f t="shared" si="2"/>
        <v>2165.7600000000002</v>
      </c>
      <c r="J40" s="37"/>
      <c r="K40" s="28">
        <f t="shared" si="3"/>
        <v>2165.7600000000002</v>
      </c>
      <c r="L40" s="37"/>
      <c r="M40" s="28">
        <f t="shared" si="4"/>
        <v>2165.7600000000002</v>
      </c>
      <c r="N40" s="37"/>
      <c r="O40" s="28">
        <f t="shared" si="5"/>
        <v>2165.7600000000002</v>
      </c>
      <c r="P40" s="37">
        <v>20.25</v>
      </c>
      <c r="Q40" s="28">
        <f t="shared" si="18"/>
        <v>2186.0100000000002</v>
      </c>
      <c r="R40" s="51"/>
      <c r="S40" s="58">
        <f t="shared" si="6"/>
        <v>2186.0100000000002</v>
      </c>
      <c r="T40" s="51"/>
      <c r="U40" s="58">
        <f t="shared" si="15"/>
        <v>2186.0100000000002</v>
      </c>
      <c r="V40" s="58"/>
      <c r="W40" s="58">
        <f t="shared" si="7"/>
        <v>2186.0100000000002</v>
      </c>
      <c r="X40" s="58"/>
      <c r="Y40" s="58">
        <f t="shared" si="8"/>
        <v>2186.0100000000002</v>
      </c>
      <c r="Z40" s="58"/>
      <c r="AA40" s="58">
        <f t="shared" si="9"/>
        <v>2186.0100000000002</v>
      </c>
      <c r="AB40" s="51"/>
      <c r="AC40" s="58">
        <f t="shared" si="13"/>
        <v>2186.0100000000002</v>
      </c>
      <c r="AD40" s="51"/>
      <c r="AE40" s="58">
        <f t="shared" si="10"/>
        <v>2186.0100000000002</v>
      </c>
      <c r="AF40" s="51">
        <v>43.91</v>
      </c>
      <c r="AG40" s="58">
        <f t="shared" si="11"/>
        <v>2229.92</v>
      </c>
    </row>
    <row r="41" spans="1:33" ht="38.25">
      <c r="A41" s="15" t="s">
        <v>62</v>
      </c>
      <c r="B41" s="2" t="s">
        <v>63</v>
      </c>
      <c r="C41" s="2"/>
      <c r="D41" s="2"/>
      <c r="E41" s="31"/>
      <c r="F41" s="26"/>
      <c r="G41" s="26"/>
      <c r="H41" s="26">
        <f>-102322.63+30828.64</f>
        <v>-71493.990000000005</v>
      </c>
      <c r="I41" s="28">
        <f t="shared" si="2"/>
        <v>-71493.990000000005</v>
      </c>
      <c r="J41" s="37"/>
      <c r="K41" s="28">
        <f t="shared" si="3"/>
        <v>-71493.990000000005</v>
      </c>
      <c r="L41" s="37"/>
      <c r="M41" s="28">
        <f t="shared" si="4"/>
        <v>-71493.990000000005</v>
      </c>
      <c r="N41" s="37"/>
      <c r="O41" s="28">
        <f t="shared" si="5"/>
        <v>-71493.990000000005</v>
      </c>
      <c r="P41" s="28">
        <v>-1333.56</v>
      </c>
      <c r="Q41" s="28">
        <f t="shared" si="18"/>
        <v>-72827.55</v>
      </c>
      <c r="R41" s="51"/>
      <c r="S41" s="58">
        <f t="shared" si="6"/>
        <v>-72827.55</v>
      </c>
      <c r="T41" s="51"/>
      <c r="U41" s="58">
        <f t="shared" si="15"/>
        <v>-72827.55</v>
      </c>
      <c r="V41" s="58">
        <v>-363.31</v>
      </c>
      <c r="W41" s="58">
        <f t="shared" si="7"/>
        <v>-73190.86</v>
      </c>
      <c r="X41" s="51">
        <v>-195.67</v>
      </c>
      <c r="Y41" s="58">
        <f t="shared" si="8"/>
        <v>-73386.53</v>
      </c>
      <c r="Z41" s="58">
        <v>-5159.7</v>
      </c>
      <c r="AA41" s="58">
        <f t="shared" si="9"/>
        <v>-78546.23</v>
      </c>
      <c r="AB41" s="51"/>
      <c r="AC41" s="58">
        <f t="shared" si="13"/>
        <v>-78546.23</v>
      </c>
      <c r="AD41" s="51"/>
      <c r="AE41" s="58">
        <f t="shared" si="10"/>
        <v>-78546.23</v>
      </c>
      <c r="AF41" s="58">
        <v>-1159.31</v>
      </c>
      <c r="AG41" s="58">
        <f t="shared" si="11"/>
        <v>-79705.539999999994</v>
      </c>
    </row>
    <row r="42" spans="1:33">
      <c r="A42" s="20"/>
      <c r="B42" s="16" t="s">
        <v>64</v>
      </c>
      <c r="C42" s="45">
        <f>C32+C33</f>
        <v>16266196.199999999</v>
      </c>
      <c r="D42" s="45">
        <f>D32+D33</f>
        <v>105590.12</v>
      </c>
      <c r="E42" s="45">
        <f>C42+D42</f>
        <v>16371786.319999998</v>
      </c>
      <c r="F42" s="45">
        <f>F32+F33</f>
        <v>1052023.07</v>
      </c>
      <c r="G42" s="45">
        <f t="shared" si="12"/>
        <v>17423809.389999997</v>
      </c>
      <c r="H42" s="46">
        <f>H32+H33</f>
        <v>9157.4599999999991</v>
      </c>
      <c r="I42" s="35">
        <f t="shared" si="2"/>
        <v>17432966.849999998</v>
      </c>
      <c r="J42" s="46">
        <f>J32+J33</f>
        <v>74493.87</v>
      </c>
      <c r="K42" s="35">
        <f t="shared" si="3"/>
        <v>17507460.719999999</v>
      </c>
      <c r="L42" s="46">
        <f>L32+L33</f>
        <v>20161.62</v>
      </c>
      <c r="M42" s="35">
        <f t="shared" si="4"/>
        <v>17527622.34</v>
      </c>
      <c r="N42" s="46">
        <f>N32+N33</f>
        <v>96474.16</v>
      </c>
      <c r="O42" s="35">
        <f t="shared" si="5"/>
        <v>17624096.5</v>
      </c>
      <c r="P42" s="35">
        <f>P32+P33</f>
        <v>287329.98</v>
      </c>
      <c r="Q42" s="35">
        <f t="shared" si="18"/>
        <v>17911426.48</v>
      </c>
      <c r="R42" s="35">
        <f>R32+R33</f>
        <v>704880.89</v>
      </c>
      <c r="S42" s="55">
        <f t="shared" si="6"/>
        <v>18616307.370000001</v>
      </c>
      <c r="T42" s="57">
        <f>T32+T33</f>
        <v>0</v>
      </c>
      <c r="U42" s="55">
        <f t="shared" si="15"/>
        <v>18616307.370000001</v>
      </c>
      <c r="V42" s="55">
        <f>V32+V33</f>
        <v>104845.71</v>
      </c>
      <c r="W42" s="55">
        <f t="shared" si="7"/>
        <v>18721153.080000002</v>
      </c>
      <c r="X42" s="55">
        <f>X32+X33</f>
        <v>245991.85000000003</v>
      </c>
      <c r="Y42" s="55">
        <f t="shared" si="8"/>
        <v>18967144.930000003</v>
      </c>
      <c r="Z42" s="57">
        <f>Z32+Z33</f>
        <v>20852.759999999998</v>
      </c>
      <c r="AA42" s="55">
        <f t="shared" si="9"/>
        <v>18987997.690000005</v>
      </c>
      <c r="AB42" s="55">
        <f>AB32+AB33</f>
        <v>57016.28</v>
      </c>
      <c r="AC42" s="55">
        <f t="shared" si="13"/>
        <v>19045013.970000006</v>
      </c>
      <c r="AD42" s="55">
        <f>AD32+AD33</f>
        <v>-11108.180000000002</v>
      </c>
      <c r="AE42" s="55">
        <f t="shared" si="10"/>
        <v>19033905.790000007</v>
      </c>
      <c r="AF42" s="55">
        <f>AF32+AF33</f>
        <v>-120958.84999999999</v>
      </c>
      <c r="AG42" s="55">
        <f t="shared" si="11"/>
        <v>18912946.940000005</v>
      </c>
    </row>
  </sheetData>
  <mergeCells count="2">
    <mergeCell ref="A1:B1"/>
    <mergeCell ref="C1:L1"/>
  </mergeCells>
  <pageMargins left="0" right="0" top="0" bottom="0" header="0.15748031496062992" footer="0.31496062992125984"/>
  <pageSetup paperSize="9"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I'm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StDoh</dc:creator>
  <cp:lastModifiedBy>N.Anistratenko</cp:lastModifiedBy>
  <cp:lastPrinted>2023-06-16T07:16:44Z</cp:lastPrinted>
  <dcterms:created xsi:type="dcterms:W3CDTF">2002-11-26T08:28:37Z</dcterms:created>
  <dcterms:modified xsi:type="dcterms:W3CDTF">2024-02-21T09:01:38Z</dcterms:modified>
</cp:coreProperties>
</file>