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'Лист3'!$A$1:$P$93</definedName>
  </definedNames>
  <calcPr fullCalcOnLoad="1"/>
</workbook>
</file>

<file path=xl/sharedStrings.xml><?xml version="1.0" encoding="utf-8"?>
<sst xmlns="http://schemas.openxmlformats.org/spreadsheetml/2006/main" count="106" uniqueCount="102">
  <si>
    <t>НАЛОГИ НА СОВОКУПНЫЙ ДОХОД</t>
  </si>
  <si>
    <t xml:space="preserve">Единый налог на вмененный доход для отдельных видов деятельности 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</si>
  <si>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</si>
  <si>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</si>
  <si>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</si>
  <si>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</si>
  <si>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</si>
  <si>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в том числе:</t>
  </si>
  <si>
    <t xml:space="preserve">Налог на доходы физических лиц </t>
  </si>
  <si>
    <t>из них:</t>
  </si>
  <si>
    <t>НАЛОГИ НА ИМУЩЕСТВО</t>
  </si>
  <si>
    <t>Единый сельскохозяйственный налог</t>
  </si>
  <si>
    <t>Платежи от государственных и муниципальных унитарных предприятий</t>
  </si>
  <si>
    <t>ПРОЧИЕ НЕНАЛОГОВЫЕ ДОХОДЫ</t>
  </si>
  <si>
    <t>Прочие неналоговые доходы</t>
  </si>
  <si>
    <t>БЕЗВОЗМЕЗДНЫЕ ПОСТУПЛЕНИЯ</t>
  </si>
  <si>
    <t>ВСЕГО  ДОХОДОВ:</t>
  </si>
  <si>
    <t>Налог на имущество физических лиц</t>
  </si>
  <si>
    <t>Земельный налог</t>
  </si>
  <si>
    <t>ПЛАТЕЖИ ПРИ ПОЛЬЗОВАНИИ ПРИРОДНЫМИ РЕСУРСАМИ</t>
  </si>
  <si>
    <t xml:space="preserve">Плата за негативное воздействие на окружающую среду </t>
  </si>
  <si>
    <t>АДМИНИСТРАТИВНЫЕ ПЛАТЕЖИ И СБОРЫ</t>
  </si>
  <si>
    <t>ИНФОРМАЦИЯ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</si>
  <si>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</si>
  <si>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ГОСУДАРСТВЕННАЯ ПОШЛИНА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</si>
  <si>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</si>
  <si>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Безвозмездные поступления от других бюджетов бюджетной системы Российской Федерации</t>
  </si>
  <si>
    <t>(тыс. руб.)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</si>
  <si>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</si>
  <si>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</si>
  <si>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 xml:space="preserve">ДОХОДЫ ОТ ОКАЗАНИЯ ПЛАТНЫХ УСЛУГ (РАБОТ) И КОМПЕНСАЦИИ ЗАТРАТ ГОСУДАРСТВА </t>
  </si>
  <si>
    <t xml:space="preserve">Прочие доходы от оказания платных услуг (работ) получателями средств бюджетов городских округов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</si>
  <si>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</si>
  <si>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</si>
  <si>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</si>
  <si>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</si>
  <si>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</si>
  <si>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Наименование показателя</t>
  </si>
  <si>
    <t>По приказам заместителя главы администрации города Ставрополя, руководителя комитета финансов и бюджета администрации города Ставрополя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</si>
  <si>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осуществляющие перевозки опасных, тяжеловесных и (или) крупногабаритных грузов, зачисляемая в бюджеты городских округов</t>
  </si>
  <si>
    <t>администрации города Ставрополя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</si>
  <si>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</si>
  <si>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</si>
  <si>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Приложение 1</t>
  </si>
  <si>
    <t>Заместитель главы администрации города Ставрополя,</t>
  </si>
  <si>
    <t>руководитель комитета финансов и бюджета</t>
  </si>
  <si>
    <t>Н.А. Бондаренко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</si>
  <si>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</si>
  <si>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Налог, взимаемый в связи с применением упрощенной системы налогообложения</t>
  </si>
  <si>
    <t>Государственная пошлина за выдачу разрешения на установку рекламной конструкции</t>
  </si>
  <si>
    <t>Доходы, получаемые в виде арендной 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</si>
  <si>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</si>
  <si>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</si>
  <si>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</si>
  <si>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</si>
  <si>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</si>
  <si>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доходы от компенсации затрат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</si>
  <si>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</si>
  <si>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</si>
  <si>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</si>
  <si>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</si>
  <si>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</si>
  <si>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</si>
  <si>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</si>
  <si>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</si>
  <si>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</si>
  <si>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</si>
  <si>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</si>
  <si>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</si>
  <si>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</si>
  <si>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</si>
  <si>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Инициативные платежи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</si>
  <si>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</si>
  <si>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</si>
  <si>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</si>
  <si>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</si>
  <si>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</si>
  <si>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</si>
  <si>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</si>
  <si>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бюджетов городских округов от возврата бюджетными учреждениями остатков субсидий прошлых лет</t>
  </si>
  <si>
    <t xml:space="preserve">Уточненный план                на 2022 год    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</si>
  <si>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</si>
  <si>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к пояснительной записке к проекту решения</t>
  </si>
  <si>
    <t>Ставропольской городской Думы</t>
  </si>
  <si>
    <t>«Об отчете об исполнении бюджета</t>
  </si>
  <si>
    <t>города Ставрополя за 2022 год»</t>
  </si>
  <si>
    <t>Утвержденный план на 2022 год</t>
  </si>
  <si>
    <t xml:space="preserve">Решение Ставропольской городской Думы от 26.01.2022 
№ 45
</t>
  </si>
  <si>
    <t xml:space="preserve">Решение Ставропольской городской Думы от 25.02.2022
№ 51
</t>
  </si>
  <si>
    <t xml:space="preserve">Решение Ставропольской городской Думы от 30.03.2022
№ 74
</t>
  </si>
  <si>
    <t xml:space="preserve">Решение Ставропольской городской Думы от 27.04.2022
№ 82
</t>
  </si>
  <si>
    <t xml:space="preserve">Решение Ставропольской городской Думы от 25.05.2022
№ 90
</t>
  </si>
  <si>
    <t xml:space="preserve">Решение Ставропольской городской Думы от 27.06.2022
№ 96
</t>
  </si>
  <si>
    <t xml:space="preserve">Решение Ставропольской городской Думы от 27.07.2022
№ 105
</t>
  </si>
  <si>
    <t xml:space="preserve">Решение Ставропольской городской Думы от 31.08.2022
№ 114
</t>
  </si>
  <si>
    <t xml:space="preserve">Решение Ставропольской городской Думы от 28.09.2022
№ 123
</t>
  </si>
  <si>
    <t>Решение Ставропольской городской Думы от 26.10.2022
№ 126</t>
  </si>
  <si>
    <t>Решение Ставропольской городской Думы от 30.11.2022
№ 132</t>
  </si>
  <si>
    <t>Решение Ставропольской городской Думы от 21.12.2022
№ 143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</si>
  <si>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</si>
  <si>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
</t>
  </si>
  <si>
    <t>о внесенных изменениях  в решение о бюджете в части доходов  по состоянию на 31.12.2022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</si>
</sst>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;[Red]\-#,##0.00;0.00"/>
    <numFmt numFmtId="186" formatCode="0\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6" fillId="0" borderId="10" xfId="0" applyNumberFormat="1" applyFont="1" applyFill="1" applyBorder="1" applyAlignment="1">
      <alignment vertical="top" wrapText="1"/>
    </xf>
    <xf numFmtId="4" fontId="2" fillId="0" borderId="0" xfId="0" applyNumberFormat="1" applyFont="1" applyFill="1" applyAlignment="1">
      <alignment vertical="center"/>
    </xf>
    <xf numFmtId="4" fontId="49" fillId="0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zoomScale="86" zoomScaleNormal="86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84.28125" style="24" customWidth="1"/>
    <col min="2" max="2" width="15.421875" style="24" customWidth="1"/>
    <col min="3" max="14" width="16.57421875" style="24" customWidth="1"/>
    <col min="15" max="15" width="18.8515625" style="10" customWidth="1"/>
    <col min="16" max="16" width="19.8515625" style="10" customWidth="1"/>
    <col min="17" max="17" width="19.421875" style="10" bestFit="1" customWidth="1"/>
    <col min="18" max="18" width="17.8515625" style="10" bestFit="1" customWidth="1"/>
    <col min="19" max="19" width="18.140625" style="10" customWidth="1"/>
    <col min="20" max="20" width="18.57421875" style="10" customWidth="1"/>
    <col min="21" max="16384" width="9.140625" style="10" customWidth="1"/>
  </cols>
  <sheetData>
    <row r="1" spans="1:17" ht="15.75" customHeight="1" hidden="1">
      <c r="A1" s="6"/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38" t="s">
        <v>43</v>
      </c>
      <c r="O1" s="39"/>
      <c r="P1" s="39"/>
      <c r="Q1" s="9"/>
    </row>
    <row r="2" spans="1:17" ht="15.75" customHeight="1" hidden="1">
      <c r="A2" s="6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40" t="s">
        <v>82</v>
      </c>
      <c r="O2" s="39"/>
      <c r="P2" s="39"/>
      <c r="Q2" s="29"/>
    </row>
    <row r="3" spans="1:17" ht="15.75" customHeight="1" hidden="1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41" t="s">
        <v>83</v>
      </c>
      <c r="O3" s="39"/>
      <c r="P3" s="39"/>
      <c r="Q3" s="29"/>
    </row>
    <row r="4" spans="1:17" ht="15.75" customHeight="1" hidden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41" t="s">
        <v>84</v>
      </c>
      <c r="O4" s="39"/>
      <c r="P4" s="39"/>
      <c r="Q4" s="29"/>
    </row>
    <row r="5" spans="1:17" ht="15" customHeight="1" hidden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42" t="s">
        <v>85</v>
      </c>
      <c r="O5" s="43"/>
      <c r="P5" s="42"/>
      <c r="Q5" s="12"/>
    </row>
    <row r="6" spans="1:16" ht="15" customHeight="1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6.5" customHeight="1">
      <c r="A7" s="37" t="s">
        <v>101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6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 t="s">
        <v>27</v>
      </c>
    </row>
    <row r="9" spans="1:16" s="15" customFormat="1" ht="158.25" customHeight="1">
      <c r="A9" s="1" t="s">
        <v>37</v>
      </c>
      <c r="B9" s="1" t="s">
        <v>86</v>
      </c>
      <c r="C9" s="1" t="s">
        <v>87</v>
      </c>
      <c r="D9" s="1" t="s">
        <v>88</v>
      </c>
      <c r="E9" s="1" t="s">
        <v>89</v>
      </c>
      <c r="F9" s="1" t="s">
        <v>90</v>
      </c>
      <c r="G9" s="1" t="s">
        <v>91</v>
      </c>
      <c r="H9" s="1" t="s">
        <v>92</v>
      </c>
      <c r="I9" s="1" t="s">
        <v>93</v>
      </c>
      <c r="J9" s="1" t="s">
        <v>94</v>
      </c>
      <c r="K9" s="1" t="s">
        <v>95</v>
      </c>
      <c r="L9" s="1" t="s">
        <v>96</v>
      </c>
      <c r="M9" s="1" t="s">
        <v>97</v>
      </c>
      <c r="N9" s="1" t="s">
        <v>98</v>
      </c>
      <c r="O9" s="1" t="s">
        <v>38</v>
      </c>
      <c r="P9" s="1" t="s">
        <v>80</v>
      </c>
    </row>
    <row r="10" spans="1:16" ht="17.25">
      <c r="A10" s="16">
        <v>1</v>
      </c>
      <c r="B10" s="17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</row>
    <row r="11" spans="1:20" ht="20.25" customHeight="1">
      <c r="A11" s="2" t="s">
        <v>36</v>
      </c>
      <c r="B11" s="3">
        <f>B12+B14+B16+B21+B24+B28+B45+B47+B50+B54+B56+B81</f>
        <v>5582335.860000001</v>
      </c>
      <c r="C11" s="3">
        <f aca="true" t="shared" si="0" ref="C11:H11">C12+C14+C16+C21+C24+C28+C45+C47+C50+C54+C56+C81</f>
        <v>47279.86</v>
      </c>
      <c r="D11" s="3">
        <f t="shared" si="0"/>
        <v>47495.86</v>
      </c>
      <c r="E11" s="3">
        <f t="shared" si="0"/>
        <v>514.08</v>
      </c>
      <c r="F11" s="3">
        <f>F12+F14+F16+F21+F24+F28+F45+F47+F50+F54+F56+F81</f>
        <v>-772.7499999999998</v>
      </c>
      <c r="G11" s="3">
        <f t="shared" si="0"/>
        <v>0</v>
      </c>
      <c r="H11" s="3">
        <f t="shared" si="0"/>
        <v>65865.76</v>
      </c>
      <c r="I11" s="3">
        <f>I12+I14+I16+I21+I24+I28+I45+I47+I50+I54+I56+I81</f>
        <v>156929.96000000002</v>
      </c>
      <c r="J11" s="3">
        <f>J12+J14+J16+J21+J24+J28+J45+J47+J50+J54+J56+J81</f>
        <v>70941.61</v>
      </c>
      <c r="K11" s="3">
        <f>K12+K14+K16+K21+K24+K28+K45+K47+K50+K54+K56+K81</f>
        <v>62102.130000000005</v>
      </c>
      <c r="L11" s="3">
        <f>L12+L14+L16+L21+L24+L28+L45+L47+L50+L54+L56+L81</f>
        <v>47723.04</v>
      </c>
      <c r="M11" s="3">
        <f>M16+M24+M28+M45+M47+M50+M54+M56+M81</f>
        <v>-36213.32</v>
      </c>
      <c r="N11" s="3">
        <f>N12+N14+N16+N21+N24+N28+N45+N47+N50+N54+N56+N81</f>
        <v>272.0699999999997</v>
      </c>
      <c r="O11" s="3">
        <f>O12+O14+O16+O21+O24+O28+O45+O47+O50+O54+O56+O81</f>
        <v>457.05</v>
      </c>
      <c r="P11" s="3">
        <f>P12+P14+P16+P21+P24+P28+P45+P47+P50+P54+P56+P81</f>
        <v>6044931.209999999</v>
      </c>
      <c r="Q11" s="18"/>
      <c r="R11" s="18"/>
      <c r="S11" s="18"/>
      <c r="T11" s="18"/>
    </row>
    <row r="12" spans="1:20" ht="17.25">
      <c r="A12" s="2" t="s">
        <v>6</v>
      </c>
      <c r="B12" s="3">
        <f>B13</f>
        <v>3078312</v>
      </c>
      <c r="C12" s="3">
        <f>C13</f>
        <v>46679.86</v>
      </c>
      <c r="D12" s="3"/>
      <c r="E12" s="3"/>
      <c r="F12" s="3"/>
      <c r="G12" s="3"/>
      <c r="H12" s="3"/>
      <c r="I12" s="3">
        <f>I13</f>
        <v>63491.56</v>
      </c>
      <c r="J12" s="3">
        <f>J13</f>
        <v>-804.06</v>
      </c>
      <c r="K12" s="3">
        <f>K13</f>
        <v>27149.74</v>
      </c>
      <c r="L12" s="3">
        <f>L13</f>
        <v>11101.47</v>
      </c>
      <c r="M12" s="3"/>
      <c r="N12" s="3"/>
      <c r="O12" s="3"/>
      <c r="P12" s="3">
        <f>P13</f>
        <v>3225930.5700000003</v>
      </c>
      <c r="Q12" s="18"/>
      <c r="R12" s="18"/>
      <c r="S12" s="18"/>
      <c r="T12" s="18"/>
    </row>
    <row r="13" spans="1:20" ht="17.25">
      <c r="A13" s="2" t="s">
        <v>8</v>
      </c>
      <c r="B13" s="3">
        <v>3078312</v>
      </c>
      <c r="C13" s="3">
        <f>24480.71+22199.15</f>
        <v>46679.86</v>
      </c>
      <c r="D13" s="3"/>
      <c r="E13" s="3"/>
      <c r="F13" s="3"/>
      <c r="G13" s="3"/>
      <c r="H13" s="3"/>
      <c r="I13" s="3">
        <v>63491.56</v>
      </c>
      <c r="J13" s="3">
        <v>-804.06</v>
      </c>
      <c r="K13" s="3">
        <f>5704.29+21445.45</f>
        <v>27149.74</v>
      </c>
      <c r="L13" s="3">
        <v>11101.47</v>
      </c>
      <c r="M13" s="3"/>
      <c r="N13" s="3"/>
      <c r="O13" s="3"/>
      <c r="P13" s="3">
        <f aca="true" t="shared" si="1" ref="P13:P75">B13+C13+D13+E13+F13+G13+H13+I13+J13+K13+L13+M13+N13+O13</f>
        <v>3225930.5700000003</v>
      </c>
      <c r="Q13" s="18"/>
      <c r="R13" s="18"/>
      <c r="S13" s="18"/>
      <c r="T13" s="18"/>
    </row>
    <row r="14" spans="1:20" ht="33" customHeight="1">
      <c r="A14" s="2" t="s">
        <v>34</v>
      </c>
      <c r="B14" s="3">
        <f>B15</f>
        <v>26103.55</v>
      </c>
      <c r="C14" s="3">
        <f>C15</f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>
        <f>N15</f>
        <v>3000</v>
      </c>
      <c r="O14" s="3"/>
      <c r="P14" s="3">
        <f>P15</f>
        <v>29103.55</v>
      </c>
      <c r="Q14" s="18"/>
      <c r="R14" s="18"/>
      <c r="S14" s="18"/>
      <c r="T14" s="18"/>
    </row>
    <row r="15" spans="1:20" ht="32.25" customHeight="1">
      <c r="A15" s="2" t="s">
        <v>35</v>
      </c>
      <c r="B15" s="3">
        <v>26103.55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3000</v>
      </c>
      <c r="O15" s="3"/>
      <c r="P15" s="3">
        <f t="shared" si="1"/>
        <v>29103.55</v>
      </c>
      <c r="Q15" s="18"/>
      <c r="R15" s="18"/>
      <c r="S15" s="18"/>
      <c r="T15" s="18"/>
    </row>
    <row r="16" spans="1:20" ht="14.25" customHeight="1">
      <c r="A16" s="2" t="s">
        <v>0</v>
      </c>
      <c r="B16" s="3">
        <f>B17+B18+B19+B20</f>
        <v>633756.74</v>
      </c>
      <c r="C16" s="3"/>
      <c r="D16" s="3"/>
      <c r="E16" s="3"/>
      <c r="F16" s="3">
        <f>F17</f>
        <v>-5094.71</v>
      </c>
      <c r="G16" s="34"/>
      <c r="H16" s="3">
        <f>H17+H19</f>
        <v>64562.94</v>
      </c>
      <c r="I16" s="3">
        <f>I17+I19</f>
        <v>98433.64</v>
      </c>
      <c r="J16" s="3">
        <f>J18</f>
        <v>-2125</v>
      </c>
      <c r="K16" s="3"/>
      <c r="L16" s="3">
        <f>L19+L20</f>
        <v>7352</v>
      </c>
      <c r="M16" s="3">
        <f>M17+M18+M19+M20</f>
        <v>-17275</v>
      </c>
      <c r="N16" s="3">
        <f>N17+N18+N19+N20</f>
        <v>-15000</v>
      </c>
      <c r="O16" s="3"/>
      <c r="P16" s="3">
        <f>P17+P18+P19+P20</f>
        <v>764610.61</v>
      </c>
      <c r="Q16" s="18"/>
      <c r="R16" s="18"/>
      <c r="S16" s="18"/>
      <c r="T16" s="18"/>
    </row>
    <row r="17" spans="1:20" ht="19.5" customHeight="1">
      <c r="A17" s="2" t="s">
        <v>48</v>
      </c>
      <c r="B17" s="3">
        <v>484634.74</v>
      </c>
      <c r="C17" s="3"/>
      <c r="D17" s="3"/>
      <c r="E17" s="3"/>
      <c r="F17" s="3">
        <v>-5094.71</v>
      </c>
      <c r="G17" s="3"/>
      <c r="H17" s="3">
        <f>18029.73+25533.21</f>
        <v>43562.94</v>
      </c>
      <c r="I17" s="3">
        <f>50000+48433.64</f>
        <v>98433.64</v>
      </c>
      <c r="J17" s="3"/>
      <c r="K17" s="3"/>
      <c r="L17" s="3"/>
      <c r="M17" s="3">
        <v>-8500</v>
      </c>
      <c r="N17" s="3"/>
      <c r="O17" s="3"/>
      <c r="P17" s="3">
        <f t="shared" si="1"/>
        <v>613036.61</v>
      </c>
      <c r="Q17" s="18"/>
      <c r="R17" s="18"/>
      <c r="S17" s="18"/>
      <c r="T17" s="18"/>
    </row>
    <row r="18" spans="1:20" ht="17.25" customHeight="1">
      <c r="A18" s="2" t="s">
        <v>1</v>
      </c>
      <c r="B18" s="3">
        <v>2600</v>
      </c>
      <c r="C18" s="3"/>
      <c r="D18" s="3"/>
      <c r="E18" s="3"/>
      <c r="F18" s="3"/>
      <c r="G18" s="3"/>
      <c r="H18" s="3"/>
      <c r="I18" s="3"/>
      <c r="J18" s="3">
        <v>-2125</v>
      </c>
      <c r="K18" s="3"/>
      <c r="L18" s="3"/>
      <c r="M18" s="3">
        <v>-475</v>
      </c>
      <c r="N18" s="3"/>
      <c r="O18" s="3"/>
      <c r="P18" s="3">
        <f t="shared" si="1"/>
        <v>0</v>
      </c>
      <c r="Q18" s="18"/>
      <c r="R18" s="18"/>
      <c r="S18" s="18"/>
      <c r="T18" s="18"/>
    </row>
    <row r="19" spans="1:20" ht="15.75" customHeight="1">
      <c r="A19" s="2" t="s">
        <v>11</v>
      </c>
      <c r="B19" s="3">
        <v>8483</v>
      </c>
      <c r="C19" s="3"/>
      <c r="D19" s="3"/>
      <c r="E19" s="3"/>
      <c r="F19" s="3"/>
      <c r="G19" s="3"/>
      <c r="H19" s="3">
        <v>21000</v>
      </c>
      <c r="I19" s="3"/>
      <c r="J19" s="3"/>
      <c r="K19" s="3"/>
      <c r="L19" s="3">
        <v>2661</v>
      </c>
      <c r="M19" s="3">
        <v>-1900</v>
      </c>
      <c r="N19" s="3"/>
      <c r="O19" s="3"/>
      <c r="P19" s="3">
        <f t="shared" si="1"/>
        <v>30244</v>
      </c>
      <c r="Q19" s="18"/>
      <c r="R19" s="18"/>
      <c r="S19" s="18"/>
      <c r="T19" s="18"/>
    </row>
    <row r="20" spans="1:20" ht="16.5" customHeight="1">
      <c r="A20" s="2" t="s">
        <v>33</v>
      </c>
      <c r="B20" s="3">
        <v>138039</v>
      </c>
      <c r="C20" s="3"/>
      <c r="D20" s="3"/>
      <c r="E20" s="3"/>
      <c r="F20" s="3"/>
      <c r="G20" s="3"/>
      <c r="H20" s="3"/>
      <c r="I20" s="3"/>
      <c r="J20" s="3"/>
      <c r="K20" s="3"/>
      <c r="L20" s="3">
        <v>4691</v>
      </c>
      <c r="M20" s="3">
        <v>-6400</v>
      </c>
      <c r="N20" s="3">
        <v>-15000</v>
      </c>
      <c r="O20" s="3"/>
      <c r="P20" s="3">
        <f t="shared" si="1"/>
        <v>121330</v>
      </c>
      <c r="Q20" s="18"/>
      <c r="R20" s="18"/>
      <c r="S20" s="18"/>
      <c r="T20" s="18"/>
    </row>
    <row r="21" spans="1:20" s="19" customFormat="1" ht="20.25" customHeight="1">
      <c r="A21" s="2" t="s">
        <v>10</v>
      </c>
      <c r="B21" s="3">
        <f>B22+B23</f>
        <v>1017752</v>
      </c>
      <c r="C21" s="3"/>
      <c r="D21" s="3">
        <f>D22+D23</f>
        <v>-29000</v>
      </c>
      <c r="E21" s="3"/>
      <c r="F21" s="3"/>
      <c r="G21" s="3"/>
      <c r="H21" s="3">
        <f>H23</f>
        <v>194.95</v>
      </c>
      <c r="I21" s="3"/>
      <c r="J21" s="3">
        <f>J22</f>
        <v>72432.11</v>
      </c>
      <c r="K21" s="3">
        <f>K22</f>
        <v>34828.89</v>
      </c>
      <c r="L21" s="3"/>
      <c r="M21" s="3"/>
      <c r="N21" s="3">
        <f>N22+N23</f>
        <v>-6000</v>
      </c>
      <c r="O21" s="3"/>
      <c r="P21" s="3">
        <f>P22+P23</f>
        <v>1090207.95</v>
      </c>
      <c r="Q21" s="18"/>
      <c r="R21" s="18"/>
      <c r="S21" s="18"/>
      <c r="T21" s="18"/>
    </row>
    <row r="22" spans="1:20" s="19" customFormat="1" ht="18.75" customHeight="1">
      <c r="A22" s="2" t="s">
        <v>17</v>
      </c>
      <c r="B22" s="3">
        <v>495603</v>
      </c>
      <c r="C22" s="3"/>
      <c r="D22" s="3"/>
      <c r="E22" s="3"/>
      <c r="F22" s="3"/>
      <c r="G22" s="3"/>
      <c r="H22" s="3"/>
      <c r="I22" s="3"/>
      <c r="J22" s="3">
        <v>72432.11</v>
      </c>
      <c r="K22" s="3">
        <f>19392.01+15436.88</f>
        <v>34828.89</v>
      </c>
      <c r="L22" s="3"/>
      <c r="M22" s="3"/>
      <c r="N22" s="3">
        <v>9000</v>
      </c>
      <c r="O22" s="3"/>
      <c r="P22" s="3">
        <f t="shared" si="1"/>
        <v>611864</v>
      </c>
      <c r="Q22" s="18"/>
      <c r="R22" s="18"/>
      <c r="S22" s="18"/>
      <c r="T22" s="18"/>
    </row>
    <row r="23" spans="1:20" s="19" customFormat="1" ht="21" customHeight="1">
      <c r="A23" s="2" t="s">
        <v>18</v>
      </c>
      <c r="B23" s="3">
        <v>522149</v>
      </c>
      <c r="C23" s="3"/>
      <c r="D23" s="3">
        <v>-29000</v>
      </c>
      <c r="E23" s="3"/>
      <c r="F23" s="3"/>
      <c r="G23" s="3"/>
      <c r="H23" s="3">
        <f>194.95</f>
        <v>194.95</v>
      </c>
      <c r="I23" s="3"/>
      <c r="J23" s="3"/>
      <c r="K23" s="3"/>
      <c r="L23" s="3"/>
      <c r="M23" s="3"/>
      <c r="N23" s="3">
        <v>-15000</v>
      </c>
      <c r="O23" s="3"/>
      <c r="P23" s="3">
        <f t="shared" si="1"/>
        <v>478343.95</v>
      </c>
      <c r="Q23" s="18"/>
      <c r="R23" s="18"/>
      <c r="S23" s="18"/>
      <c r="T23" s="18"/>
    </row>
    <row r="24" spans="1:20" ht="14.25" customHeight="1">
      <c r="A24" s="2" t="s">
        <v>24</v>
      </c>
      <c r="B24" s="3">
        <f>B25+B26+B27</f>
        <v>97253.2</v>
      </c>
      <c r="C24" s="3"/>
      <c r="D24" s="3">
        <f>D26</f>
        <v>570</v>
      </c>
      <c r="E24" s="3"/>
      <c r="F24" s="3"/>
      <c r="G24" s="3"/>
      <c r="H24" s="3"/>
      <c r="I24" s="3"/>
      <c r="J24" s="3"/>
      <c r="K24" s="3"/>
      <c r="L24" s="3"/>
      <c r="M24" s="3">
        <f>M27+M26+M25</f>
        <v>-642.7</v>
      </c>
      <c r="N24" s="3">
        <f>N27+N26+N25</f>
        <v>-3000</v>
      </c>
      <c r="O24" s="3"/>
      <c r="P24" s="3">
        <f>P25+P26+P27</f>
        <v>94180.5</v>
      </c>
      <c r="Q24" s="18"/>
      <c r="R24" s="18"/>
      <c r="S24" s="18"/>
      <c r="T24" s="18"/>
    </row>
    <row r="25" spans="1:20" ht="33" customHeight="1">
      <c r="A25" s="2" t="s">
        <v>2</v>
      </c>
      <c r="B25" s="3">
        <v>97250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>
        <v>-237.7</v>
      </c>
      <c r="N25" s="3">
        <v>-3000</v>
      </c>
      <c r="O25" s="3"/>
      <c r="P25" s="3">
        <f t="shared" si="1"/>
        <v>94012.3</v>
      </c>
      <c r="Q25" s="18"/>
      <c r="R25" s="18"/>
      <c r="S25" s="18"/>
      <c r="T25" s="18"/>
    </row>
    <row r="26" spans="1:20" ht="16.5" customHeight="1">
      <c r="A26" s="2" t="s">
        <v>49</v>
      </c>
      <c r="B26" s="3"/>
      <c r="C26" s="3"/>
      <c r="D26" s="3">
        <v>570</v>
      </c>
      <c r="E26" s="3"/>
      <c r="F26" s="3"/>
      <c r="G26" s="3"/>
      <c r="H26" s="3"/>
      <c r="I26" s="3"/>
      <c r="J26" s="3"/>
      <c r="K26" s="3"/>
      <c r="L26" s="3"/>
      <c r="M26" s="3">
        <v>-405</v>
      </c>
      <c r="N26" s="3"/>
      <c r="O26" s="3"/>
      <c r="P26" s="3">
        <f t="shared" si="1"/>
        <v>165</v>
      </c>
      <c r="Q26" s="18"/>
      <c r="R26" s="18"/>
      <c r="S26" s="18"/>
      <c r="T26" s="18"/>
    </row>
    <row r="27" spans="1:20" ht="63" customHeight="1">
      <c r="A27" s="2" t="s">
        <v>39</v>
      </c>
      <c r="B27" s="3">
        <v>3.2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1"/>
        <v>3.2</v>
      </c>
      <c r="Q27" s="18"/>
      <c r="R27" s="18"/>
      <c r="S27" s="18"/>
      <c r="T27" s="18"/>
    </row>
    <row r="28" spans="1:20" ht="32.25" customHeight="1">
      <c r="A28" s="2" t="s">
        <v>3</v>
      </c>
      <c r="B28" s="3">
        <f>B29+B30+B41+B44</f>
        <v>579405.1000000002</v>
      </c>
      <c r="C28" s="3"/>
      <c r="D28" s="3">
        <f aca="true" t="shared" si="2" ref="D28:I28">D29+D30+D41+D44</f>
        <v>53385.86</v>
      </c>
      <c r="E28" s="3">
        <f t="shared" si="2"/>
        <v>0</v>
      </c>
      <c r="F28" s="3">
        <f t="shared" si="2"/>
        <v>0</v>
      </c>
      <c r="G28" s="3">
        <f t="shared" si="2"/>
        <v>0</v>
      </c>
      <c r="H28" s="3">
        <f t="shared" si="2"/>
        <v>0</v>
      </c>
      <c r="I28" s="3">
        <f t="shared" si="2"/>
        <v>-6559.06</v>
      </c>
      <c r="J28" s="3"/>
      <c r="K28" s="3"/>
      <c r="L28" s="3"/>
      <c r="M28" s="3">
        <f>M29+M30+M41+M44</f>
        <v>-28735.39</v>
      </c>
      <c r="N28" s="3">
        <f>N29+N30+N41+N44</f>
        <v>3000</v>
      </c>
      <c r="O28" s="3"/>
      <c r="P28" s="3">
        <f>P29+P30+P41+P44</f>
        <v>600496.51</v>
      </c>
      <c r="Q28" s="18"/>
      <c r="R28" s="18"/>
      <c r="S28" s="18"/>
      <c r="T28" s="18"/>
    </row>
    <row r="29" spans="1:20" ht="48" customHeight="1">
      <c r="A29" s="2" t="s">
        <v>23</v>
      </c>
      <c r="B29" s="3">
        <v>4280.67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  <c r="P29" s="3">
        <f t="shared" si="1"/>
        <v>4280.67</v>
      </c>
      <c r="Q29" s="18"/>
      <c r="R29" s="18"/>
      <c r="S29" s="18"/>
      <c r="T29" s="18"/>
    </row>
    <row r="30" spans="1:20" ht="63.75" customHeight="1">
      <c r="A30" s="2" t="s">
        <v>28</v>
      </c>
      <c r="B30" s="3">
        <f>B32+B38+B37</f>
        <v>562073.1300000001</v>
      </c>
      <c r="C30" s="3"/>
      <c r="D30" s="3">
        <f aca="true" t="shared" si="3" ref="D30:I30">D32+D38+D37</f>
        <v>-10869.78</v>
      </c>
      <c r="E30" s="3">
        <f t="shared" si="3"/>
        <v>0</v>
      </c>
      <c r="F30" s="3">
        <f t="shared" si="3"/>
        <v>0</v>
      </c>
      <c r="G30" s="3">
        <f t="shared" si="3"/>
        <v>0</v>
      </c>
      <c r="H30" s="3">
        <f t="shared" si="3"/>
        <v>0</v>
      </c>
      <c r="I30" s="3">
        <f t="shared" si="3"/>
        <v>0</v>
      </c>
      <c r="J30" s="3"/>
      <c r="K30" s="3"/>
      <c r="L30" s="3"/>
      <c r="M30" s="3">
        <f>M32+M35+M38</f>
        <v>-9000</v>
      </c>
      <c r="N30" s="3">
        <f>N32+N35+N38</f>
        <v>3000</v>
      </c>
      <c r="O30" s="3"/>
      <c r="P30" s="3">
        <f>P32+P35+P38</f>
        <v>545203.35</v>
      </c>
      <c r="Q30" s="18"/>
      <c r="R30" s="18"/>
      <c r="S30" s="18"/>
      <c r="T30" s="18"/>
    </row>
    <row r="31" spans="1:20" ht="14.25" customHeight="1">
      <c r="A31" s="2" t="s">
        <v>7</v>
      </c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"/>
      <c r="Q31" s="18"/>
      <c r="R31" s="18"/>
      <c r="S31" s="18"/>
      <c r="T31" s="18"/>
    </row>
    <row r="32" spans="1:20" ht="50.25" customHeight="1">
      <c r="A32" s="2" t="s">
        <v>50</v>
      </c>
      <c r="B32" s="3">
        <f>B34</f>
        <v>457829.71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f>N34</f>
        <v>3000</v>
      </c>
      <c r="O32" s="3"/>
      <c r="P32" s="3">
        <f>P34</f>
        <v>460829.71</v>
      </c>
      <c r="Q32" s="18"/>
      <c r="R32" s="18"/>
      <c r="S32" s="18"/>
      <c r="T32" s="18"/>
    </row>
    <row r="33" spans="1:20" ht="15.75" customHeight="1">
      <c r="A33" s="2" t="s">
        <v>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8"/>
      <c r="R33" s="18"/>
      <c r="S33" s="18"/>
      <c r="T33" s="18"/>
    </row>
    <row r="34" spans="1:20" ht="57.75" customHeight="1">
      <c r="A34" s="2" t="s">
        <v>99</v>
      </c>
      <c r="B34" s="3">
        <v>457829.71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3000</v>
      </c>
      <c r="O34" s="4"/>
      <c r="P34" s="3">
        <f t="shared" si="1"/>
        <v>460829.71</v>
      </c>
      <c r="Q34" s="18"/>
      <c r="R34" s="18"/>
      <c r="S34" s="18"/>
      <c r="T34" s="18"/>
    </row>
    <row r="35" spans="1:20" ht="62.25" customHeight="1">
      <c r="A35" s="2" t="s">
        <v>51</v>
      </c>
      <c r="B35" s="3">
        <f>B37</f>
        <v>26345.8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>
        <f>M37</f>
        <v>-9000</v>
      </c>
      <c r="N35" s="3"/>
      <c r="O35" s="4"/>
      <c r="P35" s="3">
        <f>P37</f>
        <v>17345.8</v>
      </c>
      <c r="Q35" s="18"/>
      <c r="R35" s="18"/>
      <c r="S35" s="18"/>
      <c r="T35" s="18"/>
    </row>
    <row r="36" spans="1:20" ht="17.25" customHeight="1">
      <c r="A36" s="2" t="s">
        <v>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3"/>
      <c r="Q36" s="18"/>
      <c r="R36" s="18"/>
      <c r="S36" s="18"/>
      <c r="T36" s="18"/>
    </row>
    <row r="37" spans="1:20" ht="63.75" customHeight="1">
      <c r="A37" s="2" t="s">
        <v>52</v>
      </c>
      <c r="B37" s="3">
        <v>26345.8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-9000</v>
      </c>
      <c r="N37" s="4"/>
      <c r="O37" s="4"/>
      <c r="P37" s="3">
        <f t="shared" si="1"/>
        <v>17345.8</v>
      </c>
      <c r="Q37" s="18"/>
      <c r="R37" s="18"/>
      <c r="S37" s="18"/>
      <c r="T37" s="18"/>
    </row>
    <row r="38" spans="1:20" ht="65.25" customHeight="1">
      <c r="A38" s="2" t="s">
        <v>53</v>
      </c>
      <c r="B38" s="3">
        <f>B40</f>
        <v>77897.62</v>
      </c>
      <c r="C38" s="3"/>
      <c r="D38" s="3">
        <f>D40</f>
        <v>-10869.78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>P40</f>
        <v>67027.84</v>
      </c>
      <c r="Q38" s="18"/>
      <c r="R38" s="18"/>
      <c r="S38" s="18"/>
      <c r="T38" s="18"/>
    </row>
    <row r="39" spans="1:20" ht="16.5" customHeight="1">
      <c r="A39" s="2" t="s">
        <v>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8"/>
      <c r="R39" s="18"/>
      <c r="S39" s="18"/>
      <c r="T39" s="18"/>
    </row>
    <row r="40" spans="1:20" ht="48.75" customHeight="1">
      <c r="A40" s="2" t="s">
        <v>54</v>
      </c>
      <c r="B40" s="3">
        <v>77897.62</v>
      </c>
      <c r="C40" s="3"/>
      <c r="D40" s="3">
        <f>-21975.02+11105.24</f>
        <v>-10869.78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>
        <f t="shared" si="1"/>
        <v>67027.84</v>
      </c>
      <c r="Q40" s="18"/>
      <c r="R40" s="18"/>
      <c r="S40" s="18"/>
      <c r="T40" s="18"/>
    </row>
    <row r="41" spans="1:20" ht="17.25">
      <c r="A41" s="2" t="s">
        <v>12</v>
      </c>
      <c r="B41" s="3">
        <f>B43</f>
        <v>10121.3</v>
      </c>
      <c r="C41" s="3"/>
      <c r="D41" s="3"/>
      <c r="E41" s="3"/>
      <c r="F41" s="3"/>
      <c r="G41" s="3"/>
      <c r="H41" s="3"/>
      <c r="I41" s="3">
        <f>I43</f>
        <v>-6559.06</v>
      </c>
      <c r="J41" s="3"/>
      <c r="K41" s="3"/>
      <c r="L41" s="3"/>
      <c r="M41" s="3"/>
      <c r="N41" s="3"/>
      <c r="O41" s="3"/>
      <c r="P41" s="3">
        <f>P43</f>
        <v>3562.239999999999</v>
      </c>
      <c r="Q41" s="18"/>
      <c r="R41" s="18"/>
      <c r="S41" s="18"/>
      <c r="T41" s="18"/>
    </row>
    <row r="42" spans="1:20" ht="18.75" customHeight="1">
      <c r="A42" s="2" t="s">
        <v>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8"/>
      <c r="R42" s="18"/>
      <c r="S42" s="18"/>
      <c r="T42" s="18"/>
    </row>
    <row r="43" spans="1:20" ht="48" customHeight="1">
      <c r="A43" s="2" t="s">
        <v>29</v>
      </c>
      <c r="B43" s="3">
        <v>10121.3</v>
      </c>
      <c r="C43" s="3"/>
      <c r="D43" s="3"/>
      <c r="E43" s="3"/>
      <c r="F43" s="3"/>
      <c r="G43" s="3"/>
      <c r="H43" s="3"/>
      <c r="I43" s="3">
        <f>-6559.06</f>
        <v>-6559.06</v>
      </c>
      <c r="J43" s="3"/>
      <c r="K43" s="3"/>
      <c r="L43" s="3"/>
      <c r="M43" s="3"/>
      <c r="N43" s="3"/>
      <c r="O43" s="3"/>
      <c r="P43" s="3">
        <f t="shared" si="1"/>
        <v>3562.239999999999</v>
      </c>
      <c r="Q43" s="18"/>
      <c r="R43" s="18"/>
      <c r="S43" s="18"/>
      <c r="T43" s="18"/>
    </row>
    <row r="44" spans="1:20" ht="62.25" customHeight="1">
      <c r="A44" s="2" t="s">
        <v>55</v>
      </c>
      <c r="B44" s="3">
        <v>2930</v>
      </c>
      <c r="C44" s="3"/>
      <c r="D44" s="3">
        <f>64255.64</f>
        <v>64255.64</v>
      </c>
      <c r="E44" s="3"/>
      <c r="F44" s="3"/>
      <c r="G44" s="3"/>
      <c r="H44" s="3"/>
      <c r="I44" s="3"/>
      <c r="J44" s="3"/>
      <c r="K44" s="3"/>
      <c r="L44" s="3"/>
      <c r="M44" s="3">
        <v>-19735.39</v>
      </c>
      <c r="N44" s="3"/>
      <c r="O44" s="3"/>
      <c r="P44" s="3">
        <f t="shared" si="1"/>
        <v>47450.25</v>
      </c>
      <c r="Q44" s="18"/>
      <c r="R44" s="18"/>
      <c r="S44" s="18"/>
      <c r="T44" s="18"/>
    </row>
    <row r="45" spans="1:20" ht="17.25" customHeight="1">
      <c r="A45" s="2" t="s">
        <v>19</v>
      </c>
      <c r="B45" s="3">
        <f>B46</f>
        <v>1421.06</v>
      </c>
      <c r="C45" s="3"/>
      <c r="D45" s="3"/>
      <c r="E45" s="3"/>
      <c r="F45" s="3"/>
      <c r="G45" s="3"/>
      <c r="H45" s="3">
        <f>H46</f>
        <v>550</v>
      </c>
      <c r="I45" s="3"/>
      <c r="J45" s="3"/>
      <c r="K45" s="3"/>
      <c r="L45" s="3"/>
      <c r="M45" s="3">
        <f>M46</f>
        <v>-781.16</v>
      </c>
      <c r="N45" s="3"/>
      <c r="O45" s="3"/>
      <c r="P45" s="3">
        <f>P46</f>
        <v>1189.9</v>
      </c>
      <c r="Q45" s="18"/>
      <c r="R45" s="18"/>
      <c r="S45" s="18"/>
      <c r="T45" s="18"/>
    </row>
    <row r="46" spans="1:20" ht="17.25" customHeight="1">
      <c r="A46" s="2" t="s">
        <v>20</v>
      </c>
      <c r="B46" s="3">
        <v>1421.06</v>
      </c>
      <c r="C46" s="3"/>
      <c r="D46" s="3"/>
      <c r="E46" s="3"/>
      <c r="F46" s="3"/>
      <c r="G46" s="3"/>
      <c r="H46" s="3">
        <v>550</v>
      </c>
      <c r="I46" s="3"/>
      <c r="J46" s="3"/>
      <c r="K46" s="3"/>
      <c r="L46" s="3"/>
      <c r="M46" s="3">
        <v>-781.16</v>
      </c>
      <c r="N46" s="3"/>
      <c r="O46" s="3"/>
      <c r="P46" s="3">
        <f t="shared" si="1"/>
        <v>1189.9</v>
      </c>
      <c r="Q46" s="18"/>
      <c r="R46" s="18"/>
      <c r="S46" s="18"/>
      <c r="T46" s="18"/>
    </row>
    <row r="47" spans="1:20" ht="31.5" customHeight="1">
      <c r="A47" s="2" t="s">
        <v>30</v>
      </c>
      <c r="B47" s="3">
        <f>B48+B49</f>
        <v>16066.28</v>
      </c>
      <c r="C47" s="3">
        <f>C48+C49</f>
        <v>600</v>
      </c>
      <c r="D47" s="3"/>
      <c r="E47" s="3">
        <f>E48+E49</f>
        <v>514.08</v>
      </c>
      <c r="F47" s="3">
        <f>F48+F49</f>
        <v>2417.59</v>
      </c>
      <c r="G47" s="3"/>
      <c r="H47" s="3">
        <f>H49</f>
        <v>-1402.6</v>
      </c>
      <c r="I47" s="3"/>
      <c r="J47" s="3">
        <f>J49</f>
        <v>210.26</v>
      </c>
      <c r="K47" s="3"/>
      <c r="L47" s="3">
        <f>L48+L49</f>
        <v>282.5</v>
      </c>
      <c r="M47" s="3">
        <f>M48+M49</f>
        <v>-12.92</v>
      </c>
      <c r="N47" s="3">
        <f>N48+N49</f>
        <v>272.07</v>
      </c>
      <c r="O47" s="3">
        <f>O48+O49</f>
        <v>457.05</v>
      </c>
      <c r="P47" s="3">
        <f>P48+P49</f>
        <v>19404.31</v>
      </c>
      <c r="Q47" s="18"/>
      <c r="R47" s="18"/>
      <c r="S47" s="18"/>
      <c r="T47" s="18"/>
    </row>
    <row r="48" spans="1:20" ht="37.5" customHeight="1">
      <c r="A48" s="2" t="s">
        <v>31</v>
      </c>
      <c r="B48" s="3">
        <f>13295.19</f>
        <v>13295.19</v>
      </c>
      <c r="C48" s="3">
        <v>600</v>
      </c>
      <c r="D48" s="3"/>
      <c r="E48" s="3"/>
      <c r="F48" s="3">
        <v>2187.77</v>
      </c>
      <c r="G48" s="3"/>
      <c r="H48" s="3"/>
      <c r="I48" s="3"/>
      <c r="J48" s="3"/>
      <c r="K48" s="3"/>
      <c r="L48" s="3">
        <v>664</v>
      </c>
      <c r="M48" s="3"/>
      <c r="N48" s="3"/>
      <c r="O48" s="3"/>
      <c r="P48" s="3">
        <f t="shared" si="1"/>
        <v>16746.96</v>
      </c>
      <c r="Q48" s="18"/>
      <c r="R48" s="18"/>
      <c r="S48" s="18"/>
      <c r="T48" s="18"/>
    </row>
    <row r="49" spans="1:20" ht="20.25" customHeight="1">
      <c r="A49" s="2" t="s">
        <v>56</v>
      </c>
      <c r="B49" s="3">
        <v>2771.09</v>
      </c>
      <c r="C49" s="3"/>
      <c r="D49" s="3"/>
      <c r="E49" s="3">
        <v>514.08</v>
      </c>
      <c r="F49" s="3">
        <v>229.82</v>
      </c>
      <c r="G49" s="3"/>
      <c r="H49" s="3">
        <v>-1402.6</v>
      </c>
      <c r="I49" s="3"/>
      <c r="J49" s="3">
        <v>210.26</v>
      </c>
      <c r="K49" s="3"/>
      <c r="L49" s="3">
        <v>-381.5</v>
      </c>
      <c r="M49" s="3">
        <v>-12.92</v>
      </c>
      <c r="N49" s="3">
        <v>272.07</v>
      </c>
      <c r="O49" s="3">
        <v>457.05</v>
      </c>
      <c r="P49" s="3">
        <f t="shared" si="1"/>
        <v>2657.350000000001</v>
      </c>
      <c r="Q49" s="18"/>
      <c r="R49" s="18"/>
      <c r="S49" s="18"/>
      <c r="T49" s="18"/>
    </row>
    <row r="50" spans="1:20" ht="20.25" customHeight="1">
      <c r="A50" s="2" t="s">
        <v>4</v>
      </c>
      <c r="B50" s="3">
        <f>B52+B53</f>
        <v>100398.79</v>
      </c>
      <c r="C50" s="3"/>
      <c r="D50" s="3">
        <f>D52+D53</f>
        <v>22540</v>
      </c>
      <c r="E50" s="3"/>
      <c r="F50" s="3"/>
      <c r="G50" s="3"/>
      <c r="H50" s="3">
        <f>H52</f>
        <v>1938.77</v>
      </c>
      <c r="I50" s="3"/>
      <c r="J50" s="3"/>
      <c r="K50" s="3"/>
      <c r="L50" s="3">
        <f>L52+L53</f>
        <v>22755.8</v>
      </c>
      <c r="M50" s="3">
        <f>M52+M53</f>
        <v>12200</v>
      </c>
      <c r="N50" s="3">
        <f>N52+N53</f>
        <v>10000</v>
      </c>
      <c r="O50" s="3"/>
      <c r="P50" s="3">
        <f>P52+P53</f>
        <v>169833.36</v>
      </c>
      <c r="Q50" s="18"/>
      <c r="R50" s="18"/>
      <c r="S50" s="18"/>
      <c r="T50" s="18"/>
    </row>
    <row r="51" spans="1:20" ht="20.25" customHeight="1">
      <c r="A51" s="2" t="s">
        <v>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8"/>
      <c r="R51" s="18"/>
      <c r="S51" s="18"/>
      <c r="T51" s="18"/>
    </row>
    <row r="52" spans="1:20" ht="66" customHeight="1">
      <c r="A52" s="2" t="s">
        <v>57</v>
      </c>
      <c r="B52" s="3">
        <v>5398.79</v>
      </c>
      <c r="C52" s="3"/>
      <c r="D52" s="3">
        <v>18440</v>
      </c>
      <c r="E52" s="3"/>
      <c r="F52" s="3"/>
      <c r="G52" s="3"/>
      <c r="H52" s="3">
        <v>1938.77</v>
      </c>
      <c r="I52" s="3"/>
      <c r="J52" s="3"/>
      <c r="K52" s="3"/>
      <c r="L52" s="3"/>
      <c r="M52" s="3">
        <v>-12000</v>
      </c>
      <c r="N52" s="3"/>
      <c r="O52" s="3"/>
      <c r="P52" s="3">
        <f t="shared" si="1"/>
        <v>13777.560000000001</v>
      </c>
      <c r="Q52" s="18"/>
      <c r="R52" s="18"/>
      <c r="S52" s="18"/>
      <c r="T52" s="18"/>
    </row>
    <row r="53" spans="1:20" ht="35.25" customHeight="1">
      <c r="A53" s="20" t="s">
        <v>58</v>
      </c>
      <c r="B53" s="3">
        <v>95000</v>
      </c>
      <c r="C53" s="3"/>
      <c r="D53" s="3">
        <v>4100</v>
      </c>
      <c r="E53" s="3"/>
      <c r="F53" s="3"/>
      <c r="G53" s="3"/>
      <c r="H53" s="3"/>
      <c r="I53" s="3"/>
      <c r="J53" s="3"/>
      <c r="K53" s="3"/>
      <c r="L53" s="3">
        <v>22755.8</v>
      </c>
      <c r="M53" s="3">
        <v>24200</v>
      </c>
      <c r="N53" s="3">
        <v>10000</v>
      </c>
      <c r="O53" s="3"/>
      <c r="P53" s="3">
        <f t="shared" si="1"/>
        <v>156055.8</v>
      </c>
      <c r="Q53" s="18"/>
      <c r="R53" s="18"/>
      <c r="S53" s="18"/>
      <c r="T53" s="18"/>
    </row>
    <row r="54" spans="1:20" ht="18.75" customHeight="1">
      <c r="A54" s="2" t="s">
        <v>21</v>
      </c>
      <c r="B54" s="3">
        <f>B55</f>
        <v>7186.74</v>
      </c>
      <c r="C54" s="3"/>
      <c r="D54" s="3"/>
      <c r="E54" s="3"/>
      <c r="F54" s="3"/>
      <c r="G54" s="3"/>
      <c r="H54" s="3"/>
      <c r="I54" s="3"/>
      <c r="J54" s="3">
        <f>J55</f>
        <v>1228.3</v>
      </c>
      <c r="K54" s="3"/>
      <c r="L54" s="3">
        <f>L55</f>
        <v>5431.96</v>
      </c>
      <c r="M54" s="3"/>
      <c r="N54" s="3"/>
      <c r="O54" s="3"/>
      <c r="P54" s="3">
        <f>P55</f>
        <v>13847</v>
      </c>
      <c r="Q54" s="18"/>
      <c r="R54" s="18"/>
      <c r="S54" s="18"/>
      <c r="T54" s="18"/>
    </row>
    <row r="55" spans="1:20" ht="33" customHeight="1">
      <c r="A55" s="2" t="s">
        <v>32</v>
      </c>
      <c r="B55" s="3">
        <v>7186.74</v>
      </c>
      <c r="C55" s="3"/>
      <c r="D55" s="3"/>
      <c r="E55" s="3"/>
      <c r="F55" s="3"/>
      <c r="G55" s="3"/>
      <c r="H55" s="3"/>
      <c r="I55" s="3"/>
      <c r="J55" s="3">
        <v>1228.3</v>
      </c>
      <c r="K55" s="3"/>
      <c r="L55" s="3">
        <v>5431.96</v>
      </c>
      <c r="M55" s="3"/>
      <c r="N55" s="3"/>
      <c r="O55" s="3"/>
      <c r="P55" s="3">
        <f t="shared" si="1"/>
        <v>13847</v>
      </c>
      <c r="Q55" s="18"/>
      <c r="R55" s="18"/>
      <c r="S55" s="18"/>
      <c r="T55" s="18"/>
    </row>
    <row r="56" spans="1:20" s="9" customFormat="1" ht="21" customHeight="1">
      <c r="A56" s="2" t="s">
        <v>5</v>
      </c>
      <c r="B56" s="3">
        <f>B57+B58+B59+B60+B61+B62+B63+B64+B65+B66+B67+B68+B69+B70+B71+B72+B73+B74+B75+B76+B77+B78+B79+B80</f>
        <v>22742.040000000005</v>
      </c>
      <c r="C56" s="3">
        <f aca="true" t="shared" si="4" ref="C56:O56">C57+C58+C59+C60+C61+C62+C63+C64+C65+C66+C67+C68+C69+C70+C71+C72+C73+C74+C75+C76+C77+C78+C79+C80</f>
        <v>0</v>
      </c>
      <c r="D56" s="3">
        <f t="shared" si="4"/>
        <v>0</v>
      </c>
      <c r="E56" s="3">
        <f t="shared" si="4"/>
        <v>0</v>
      </c>
      <c r="F56" s="3">
        <f t="shared" si="4"/>
        <v>2.84</v>
      </c>
      <c r="G56" s="3">
        <f t="shared" si="4"/>
        <v>0</v>
      </c>
      <c r="H56" s="3">
        <f t="shared" si="4"/>
        <v>21.7</v>
      </c>
      <c r="I56" s="3">
        <f t="shared" si="4"/>
        <v>1563.8200000000002</v>
      </c>
      <c r="J56" s="3">
        <f t="shared" si="4"/>
        <v>0</v>
      </c>
      <c r="K56" s="3">
        <f t="shared" si="4"/>
        <v>123.5</v>
      </c>
      <c r="L56" s="3">
        <f t="shared" si="4"/>
        <v>799.3100000000001</v>
      </c>
      <c r="M56" s="3">
        <f t="shared" si="4"/>
        <v>-966.1500000000001</v>
      </c>
      <c r="N56" s="3">
        <f t="shared" si="4"/>
        <v>8000</v>
      </c>
      <c r="O56" s="3">
        <f t="shared" si="4"/>
        <v>0</v>
      </c>
      <c r="P56" s="3">
        <f>P57+P58+P59+P60+P61+P62+P63+P64+P65+P66+P67+P68+P69+P70+P71+P72+P73+P74+P75+P76+P77+P78+P79+P80</f>
        <v>32287.059999999998</v>
      </c>
      <c r="Q56" s="18"/>
      <c r="R56" s="18"/>
      <c r="S56" s="18"/>
      <c r="T56" s="18"/>
    </row>
    <row r="57" spans="1:20" s="9" customFormat="1" ht="62.25">
      <c r="A57" s="2" t="s">
        <v>59</v>
      </c>
      <c r="B57" s="3">
        <v>200.98</v>
      </c>
      <c r="C57" s="3"/>
      <c r="D57" s="3"/>
      <c r="E57" s="3"/>
      <c r="F57" s="3"/>
      <c r="G57" s="3"/>
      <c r="H57" s="3"/>
      <c r="I57" s="3"/>
      <c r="J57" s="3"/>
      <c r="K57" s="3"/>
      <c r="L57" s="3">
        <v>50</v>
      </c>
      <c r="M57" s="3"/>
      <c r="N57" s="3"/>
      <c r="O57" s="3"/>
      <c r="P57" s="3">
        <f t="shared" si="1"/>
        <v>250.98</v>
      </c>
      <c r="Q57" s="18"/>
      <c r="R57" s="18"/>
      <c r="S57" s="18"/>
      <c r="T57" s="18"/>
    </row>
    <row r="58" spans="1:20" s="9" customFormat="1" ht="78">
      <c r="A58" s="2" t="s">
        <v>60</v>
      </c>
      <c r="B58" s="3">
        <v>519.46</v>
      </c>
      <c r="C58" s="3"/>
      <c r="D58" s="3"/>
      <c r="E58" s="3"/>
      <c r="F58" s="3"/>
      <c r="G58" s="3"/>
      <c r="H58" s="3"/>
      <c r="I58" s="3"/>
      <c r="J58" s="3"/>
      <c r="K58" s="3"/>
      <c r="L58" s="3">
        <v>50</v>
      </c>
      <c r="M58" s="3"/>
      <c r="N58" s="3"/>
      <c r="O58" s="3"/>
      <c r="P58" s="3">
        <f t="shared" si="1"/>
        <v>569.46</v>
      </c>
      <c r="Q58" s="18"/>
      <c r="R58" s="18"/>
      <c r="S58" s="18"/>
      <c r="T58" s="18"/>
    </row>
    <row r="59" spans="1:20" s="9" customFormat="1" ht="62.25">
      <c r="A59" s="2" t="s">
        <v>61</v>
      </c>
      <c r="B59" s="3">
        <v>128.22</v>
      </c>
      <c r="C59" s="21"/>
      <c r="D59" s="21"/>
      <c r="E59" s="21"/>
      <c r="F59" s="21"/>
      <c r="G59" s="21"/>
      <c r="H59" s="21"/>
      <c r="I59" s="21"/>
      <c r="J59" s="21"/>
      <c r="K59" s="21"/>
      <c r="L59" s="21">
        <v>1.7</v>
      </c>
      <c r="M59" s="21"/>
      <c r="N59" s="21"/>
      <c r="O59" s="21"/>
      <c r="P59" s="3">
        <f t="shared" si="1"/>
        <v>129.92</v>
      </c>
      <c r="Q59" s="18"/>
      <c r="R59" s="18"/>
      <c r="S59" s="18"/>
      <c r="T59" s="18"/>
    </row>
    <row r="60" spans="1:20" s="9" customFormat="1" ht="63.75" customHeight="1">
      <c r="A60" s="2" t="s">
        <v>62</v>
      </c>
      <c r="B60" s="3">
        <v>244.89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3">
        <f t="shared" si="1"/>
        <v>244.89</v>
      </c>
      <c r="Q60" s="18"/>
      <c r="R60" s="18"/>
      <c r="S60" s="18"/>
      <c r="T60" s="18"/>
    </row>
    <row r="61" spans="1:20" s="9" customFormat="1" ht="62.25">
      <c r="A61" s="30" t="s">
        <v>72</v>
      </c>
      <c r="B61" s="3">
        <v>2.54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3">
        <f t="shared" si="1"/>
        <v>2.54</v>
      </c>
      <c r="Q61" s="18"/>
      <c r="R61" s="18"/>
      <c r="S61" s="18"/>
      <c r="T61" s="18"/>
    </row>
    <row r="62" spans="1:20" s="9" customFormat="1" ht="63" customHeight="1">
      <c r="A62" s="30" t="s">
        <v>73</v>
      </c>
      <c r="B62" s="3">
        <v>2.37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3">
        <f t="shared" si="1"/>
        <v>2.37</v>
      </c>
      <c r="Q62" s="18"/>
      <c r="R62" s="18"/>
      <c r="S62" s="18"/>
      <c r="T62" s="18"/>
    </row>
    <row r="63" spans="1:20" s="9" customFormat="1" ht="62.25">
      <c r="A63" s="2" t="s">
        <v>63</v>
      </c>
      <c r="B63" s="3">
        <v>2.95</v>
      </c>
      <c r="C63" s="21"/>
      <c r="D63" s="21"/>
      <c r="E63" s="21"/>
      <c r="F63" s="21"/>
      <c r="G63" s="21"/>
      <c r="H63" s="21"/>
      <c r="I63" s="21"/>
      <c r="J63" s="21"/>
      <c r="K63" s="21"/>
      <c r="L63" s="21">
        <v>-0.76</v>
      </c>
      <c r="M63" s="21"/>
      <c r="N63" s="21"/>
      <c r="O63" s="21"/>
      <c r="P63" s="3">
        <f t="shared" si="1"/>
        <v>2.1900000000000004</v>
      </c>
      <c r="Q63" s="18"/>
      <c r="R63" s="18"/>
      <c r="S63" s="18"/>
      <c r="T63" s="18"/>
    </row>
    <row r="64" spans="1:20" s="9" customFormat="1" ht="62.25">
      <c r="A64" s="30" t="s">
        <v>81</v>
      </c>
      <c r="B64" s="3"/>
      <c r="C64" s="21"/>
      <c r="D64" s="21"/>
      <c r="E64" s="21"/>
      <c r="F64" s="21">
        <v>2.84</v>
      </c>
      <c r="G64" s="21"/>
      <c r="H64" s="21"/>
      <c r="I64" s="21"/>
      <c r="J64" s="21"/>
      <c r="K64" s="21"/>
      <c r="L64" s="21">
        <v>15.41</v>
      </c>
      <c r="M64" s="21"/>
      <c r="N64" s="21"/>
      <c r="O64" s="21"/>
      <c r="P64" s="3">
        <f t="shared" si="1"/>
        <v>18.25</v>
      </c>
      <c r="Q64" s="18"/>
      <c r="R64" s="18"/>
      <c r="S64" s="18"/>
      <c r="T64" s="18"/>
    </row>
    <row r="65" spans="1:20" s="9" customFormat="1" ht="62.25">
      <c r="A65" s="2" t="s">
        <v>64</v>
      </c>
      <c r="B65" s="3">
        <v>39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>
        <v>1.9</v>
      </c>
      <c r="N65" s="21"/>
      <c r="O65" s="21"/>
      <c r="P65" s="3">
        <f t="shared" si="1"/>
        <v>40.9</v>
      </c>
      <c r="Q65" s="18"/>
      <c r="R65" s="18"/>
      <c r="S65" s="18"/>
      <c r="T65" s="18"/>
    </row>
    <row r="66" spans="1:20" s="9" customFormat="1" ht="78">
      <c r="A66" s="2" t="s">
        <v>65</v>
      </c>
      <c r="B66" s="3">
        <v>290.36</v>
      </c>
      <c r="C66" s="21"/>
      <c r="D66" s="21"/>
      <c r="E66" s="21"/>
      <c r="F66" s="21"/>
      <c r="G66" s="21"/>
      <c r="H66" s="21"/>
      <c r="I66" s="21"/>
      <c r="J66" s="21"/>
      <c r="K66" s="21"/>
      <c r="L66" s="21">
        <v>-0.2</v>
      </c>
      <c r="M66" s="21"/>
      <c r="N66" s="21"/>
      <c r="O66" s="21"/>
      <c r="P66" s="3">
        <f t="shared" si="1"/>
        <v>290.16</v>
      </c>
      <c r="Q66" s="18"/>
      <c r="R66" s="18"/>
      <c r="S66" s="18"/>
      <c r="T66" s="18"/>
    </row>
    <row r="67" spans="1:20" s="9" customFormat="1" ht="93">
      <c r="A67" s="2" t="s">
        <v>66</v>
      </c>
      <c r="B67" s="3">
        <v>1870.04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3">
        <f t="shared" si="1"/>
        <v>1870.04</v>
      </c>
      <c r="Q67" s="18"/>
      <c r="R67" s="18"/>
      <c r="S67" s="18"/>
      <c r="T67" s="18"/>
    </row>
    <row r="68" spans="1:20" s="9" customFormat="1" ht="99" customHeight="1">
      <c r="A68" s="2" t="s">
        <v>100</v>
      </c>
      <c r="B68" s="3">
        <v>30.33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>
        <v>-22</v>
      </c>
      <c r="N68" s="21"/>
      <c r="O68" s="21"/>
      <c r="P68" s="3">
        <f t="shared" si="1"/>
        <v>8.329999999999998</v>
      </c>
      <c r="Q68" s="18"/>
      <c r="R68" s="18"/>
      <c r="S68" s="18"/>
      <c r="T68" s="18"/>
    </row>
    <row r="69" spans="1:20" s="9" customFormat="1" ht="62.25">
      <c r="A69" s="2" t="s">
        <v>67</v>
      </c>
      <c r="B69" s="3">
        <v>36.85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3">
        <f t="shared" si="1"/>
        <v>36.85</v>
      </c>
      <c r="Q69" s="18"/>
      <c r="R69" s="18"/>
      <c r="S69" s="18"/>
      <c r="T69" s="18"/>
    </row>
    <row r="70" spans="1:20" s="9" customFormat="1" ht="93">
      <c r="A70" s="30" t="s">
        <v>74</v>
      </c>
      <c r="B70" s="3">
        <v>3.96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3">
        <f t="shared" si="1"/>
        <v>3.96</v>
      </c>
      <c r="Q70" s="18"/>
      <c r="R70" s="18"/>
      <c r="S70" s="18"/>
      <c r="T70" s="18"/>
    </row>
    <row r="71" spans="1:20" s="9" customFormat="1" ht="62.25">
      <c r="A71" s="2" t="s">
        <v>68</v>
      </c>
      <c r="B71" s="3">
        <v>8274.7</v>
      </c>
      <c r="C71" s="21"/>
      <c r="D71" s="21"/>
      <c r="E71" s="21"/>
      <c r="F71" s="21"/>
      <c r="G71" s="21"/>
      <c r="H71" s="21"/>
      <c r="I71" s="21"/>
      <c r="J71" s="21"/>
      <c r="K71" s="21"/>
      <c r="L71" s="21">
        <v>11.38</v>
      </c>
      <c r="M71" s="21">
        <v>145.6</v>
      </c>
      <c r="N71" s="21"/>
      <c r="O71" s="21"/>
      <c r="P71" s="3">
        <f t="shared" si="1"/>
        <v>8431.68</v>
      </c>
      <c r="Q71" s="18"/>
      <c r="R71" s="18"/>
      <c r="S71" s="18"/>
      <c r="T71" s="18"/>
    </row>
    <row r="72" spans="1:20" s="9" customFormat="1" ht="65.25" customHeight="1">
      <c r="A72" s="2" t="s">
        <v>69</v>
      </c>
      <c r="B72" s="3">
        <v>1845.86</v>
      </c>
      <c r="C72" s="21"/>
      <c r="D72" s="21"/>
      <c r="E72" s="21"/>
      <c r="F72" s="21"/>
      <c r="G72" s="21"/>
      <c r="H72" s="21"/>
      <c r="I72" s="32">
        <f>163+170.02+844.57</f>
        <v>1177.5900000000001</v>
      </c>
      <c r="J72" s="21">
        <v>-1014.59</v>
      </c>
      <c r="K72" s="21"/>
      <c r="L72" s="21">
        <v>385</v>
      </c>
      <c r="M72" s="21">
        <v>46.4</v>
      </c>
      <c r="N72" s="21"/>
      <c r="O72" s="21"/>
      <c r="P72" s="3">
        <f t="shared" si="1"/>
        <v>2440.2599999999998</v>
      </c>
      <c r="Q72" s="18"/>
      <c r="R72" s="18"/>
      <c r="S72" s="18"/>
      <c r="T72" s="18"/>
    </row>
    <row r="73" spans="1:20" s="9" customFormat="1" ht="108.75">
      <c r="A73" s="30" t="s">
        <v>75</v>
      </c>
      <c r="B73" s="3">
        <v>671.52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3">
        <f t="shared" si="1"/>
        <v>671.52</v>
      </c>
      <c r="Q73" s="18"/>
      <c r="R73" s="18"/>
      <c r="S73" s="18"/>
      <c r="T73" s="18"/>
    </row>
    <row r="74" spans="1:20" s="9" customFormat="1" ht="46.5" customHeight="1">
      <c r="A74" s="2" t="s">
        <v>76</v>
      </c>
      <c r="B74" s="3">
        <v>86.35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>
        <v>380</v>
      </c>
      <c r="N74" s="21"/>
      <c r="O74" s="21"/>
      <c r="P74" s="3">
        <f t="shared" si="1"/>
        <v>466.35</v>
      </c>
      <c r="Q74" s="18"/>
      <c r="R74" s="18"/>
      <c r="S74" s="18"/>
      <c r="T74" s="18"/>
    </row>
    <row r="75" spans="1:20" s="9" customFormat="1" ht="36.75" customHeight="1">
      <c r="A75" s="2" t="s">
        <v>41</v>
      </c>
      <c r="B75" s="3">
        <v>1671.65</v>
      </c>
      <c r="C75" s="21"/>
      <c r="D75" s="21"/>
      <c r="E75" s="21"/>
      <c r="F75" s="21"/>
      <c r="G75" s="21"/>
      <c r="H75" s="21"/>
      <c r="I75" s="32">
        <v>127.37</v>
      </c>
      <c r="J75" s="21"/>
      <c r="K75" s="21"/>
      <c r="L75" s="21"/>
      <c r="M75" s="21">
        <v>-381.29</v>
      </c>
      <c r="N75" s="21"/>
      <c r="O75" s="21"/>
      <c r="P75" s="3">
        <f t="shared" si="1"/>
        <v>1417.73</v>
      </c>
      <c r="Q75" s="18"/>
      <c r="R75" s="18"/>
      <c r="S75" s="18"/>
      <c r="T75" s="18"/>
    </row>
    <row r="76" spans="1:20" s="9" customFormat="1" ht="62.25" customHeight="1">
      <c r="A76" s="2" t="s">
        <v>70</v>
      </c>
      <c r="B76" s="3">
        <v>690.81</v>
      </c>
      <c r="C76" s="21"/>
      <c r="D76" s="21"/>
      <c r="E76" s="21"/>
      <c r="F76" s="21"/>
      <c r="G76" s="21"/>
      <c r="H76" s="21"/>
      <c r="I76" s="32">
        <v>258.86</v>
      </c>
      <c r="J76" s="21"/>
      <c r="K76" s="21"/>
      <c r="L76" s="21">
        <v>-62.03</v>
      </c>
      <c r="M76" s="21"/>
      <c r="N76" s="21"/>
      <c r="O76" s="21"/>
      <c r="P76" s="3">
        <f aca="true" t="shared" si="5" ref="P76:P87">B76+C76+D76+E76+F76+G76+H76+I76+J76+K76+L76+M76+N76+O76</f>
        <v>887.64</v>
      </c>
      <c r="Q76" s="18"/>
      <c r="R76" s="18"/>
      <c r="S76" s="18"/>
      <c r="T76" s="18"/>
    </row>
    <row r="77" spans="1:20" s="9" customFormat="1" ht="47.25" customHeight="1">
      <c r="A77" s="2" t="s">
        <v>42</v>
      </c>
      <c r="B77" s="3">
        <v>4279.79</v>
      </c>
      <c r="C77" s="21"/>
      <c r="D77" s="21"/>
      <c r="E77" s="21"/>
      <c r="F77" s="21"/>
      <c r="G77" s="21"/>
      <c r="H77" s="21"/>
      <c r="I77" s="21"/>
      <c r="J77" s="21"/>
      <c r="K77" s="21"/>
      <c r="L77" s="21">
        <v>6.1</v>
      </c>
      <c r="M77" s="21"/>
      <c r="N77" s="21">
        <v>8000</v>
      </c>
      <c r="O77" s="21"/>
      <c r="P77" s="3">
        <f t="shared" si="5"/>
        <v>12285.89</v>
      </c>
      <c r="Q77" s="18"/>
      <c r="R77" s="18"/>
      <c r="S77" s="18"/>
      <c r="T77" s="18"/>
    </row>
    <row r="78" spans="1:20" s="9" customFormat="1" ht="30.75" customHeight="1">
      <c r="A78" s="2" t="s">
        <v>77</v>
      </c>
      <c r="B78" s="3">
        <v>5.73</v>
      </c>
      <c r="C78" s="21"/>
      <c r="D78" s="21"/>
      <c r="E78" s="21"/>
      <c r="F78" s="21"/>
      <c r="G78" s="21"/>
      <c r="H78" s="21">
        <v>21.7</v>
      </c>
      <c r="I78" s="21"/>
      <c r="J78" s="21"/>
      <c r="K78" s="33">
        <v>123.5</v>
      </c>
      <c r="L78" s="33"/>
      <c r="M78" s="33"/>
      <c r="N78" s="33"/>
      <c r="O78" s="21"/>
      <c r="P78" s="3">
        <f t="shared" si="5"/>
        <v>150.93</v>
      </c>
      <c r="Q78" s="18"/>
      <c r="R78" s="18"/>
      <c r="S78" s="18"/>
      <c r="T78" s="18"/>
    </row>
    <row r="79" spans="1:20" s="9" customFormat="1" ht="46.5" customHeight="1">
      <c r="A79" s="2" t="s">
        <v>78</v>
      </c>
      <c r="B79" s="3">
        <v>11.71</v>
      </c>
      <c r="C79" s="21"/>
      <c r="D79" s="21"/>
      <c r="E79" s="21"/>
      <c r="F79" s="21"/>
      <c r="G79" s="21"/>
      <c r="H79" s="21"/>
      <c r="I79" s="21"/>
      <c r="J79" s="21"/>
      <c r="K79" s="21"/>
      <c r="L79" s="21">
        <v>450.57</v>
      </c>
      <c r="M79" s="21"/>
      <c r="N79" s="21"/>
      <c r="O79" s="21"/>
      <c r="P79" s="3">
        <f t="shared" si="5"/>
        <v>462.28</v>
      </c>
      <c r="Q79" s="18"/>
      <c r="R79" s="18"/>
      <c r="S79" s="18"/>
      <c r="T79" s="18"/>
    </row>
    <row r="80" spans="1:20" s="9" customFormat="1" ht="51" customHeight="1">
      <c r="A80" s="2" t="s">
        <v>47</v>
      </c>
      <c r="B80" s="3">
        <v>1831.97</v>
      </c>
      <c r="C80" s="21"/>
      <c r="D80" s="21"/>
      <c r="E80" s="21"/>
      <c r="F80" s="21"/>
      <c r="G80" s="21"/>
      <c r="H80" s="21"/>
      <c r="I80" s="21"/>
      <c r="J80" s="21">
        <v>1014.59</v>
      </c>
      <c r="K80" s="21"/>
      <c r="L80" s="21">
        <v>-107.86</v>
      </c>
      <c r="M80" s="21">
        <v>-1136.76</v>
      </c>
      <c r="N80" s="21"/>
      <c r="O80" s="21"/>
      <c r="P80" s="3">
        <f t="shared" si="5"/>
        <v>1601.9399999999998</v>
      </c>
      <c r="Q80" s="18"/>
      <c r="R80" s="18"/>
      <c r="S80" s="18"/>
      <c r="T80" s="18"/>
    </row>
    <row r="81" spans="1:20" ht="17.25">
      <c r="A81" s="2" t="s">
        <v>13</v>
      </c>
      <c r="B81" s="3">
        <f>B82+B83</f>
        <v>1938.3600000000001</v>
      </c>
      <c r="C81" s="3"/>
      <c r="D81" s="3"/>
      <c r="E81" s="3"/>
      <c r="F81" s="3">
        <f>F82</f>
        <v>1901.53</v>
      </c>
      <c r="G81" s="3"/>
      <c r="H81" s="3"/>
      <c r="I81" s="3"/>
      <c r="J81" s="3"/>
      <c r="K81" s="3"/>
      <c r="L81" s="3"/>
      <c r="M81" s="3"/>
      <c r="N81" s="3"/>
      <c r="O81" s="3"/>
      <c r="P81" s="3">
        <f>P82+P83</f>
        <v>3839.89</v>
      </c>
      <c r="Q81" s="18"/>
      <c r="R81" s="18"/>
      <c r="S81" s="18"/>
      <c r="T81" s="18"/>
    </row>
    <row r="82" spans="1:20" s="22" customFormat="1" ht="17.25">
      <c r="A82" s="2" t="s">
        <v>14</v>
      </c>
      <c r="B82" s="3">
        <v>438.36</v>
      </c>
      <c r="C82" s="21"/>
      <c r="D82" s="21"/>
      <c r="E82" s="21"/>
      <c r="F82" s="21">
        <v>1901.53</v>
      </c>
      <c r="G82" s="21"/>
      <c r="H82" s="21"/>
      <c r="I82" s="21"/>
      <c r="J82" s="21"/>
      <c r="K82" s="21"/>
      <c r="L82" s="21"/>
      <c r="M82" s="21"/>
      <c r="N82" s="21"/>
      <c r="O82" s="21"/>
      <c r="P82" s="3">
        <f t="shared" si="5"/>
        <v>2339.89</v>
      </c>
      <c r="Q82" s="18"/>
      <c r="R82" s="18"/>
      <c r="S82" s="18"/>
      <c r="T82" s="18"/>
    </row>
    <row r="83" spans="1:20" s="22" customFormat="1" ht="17.25">
      <c r="A83" s="2" t="s">
        <v>71</v>
      </c>
      <c r="B83" s="3">
        <v>1500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3">
        <f t="shared" si="5"/>
        <v>1500</v>
      </c>
      <c r="Q83" s="18"/>
      <c r="R83" s="18"/>
      <c r="S83" s="18"/>
      <c r="T83" s="18"/>
    </row>
    <row r="84" spans="1:20" s="22" customFormat="1" ht="17.25">
      <c r="A84" s="5" t="s">
        <v>15</v>
      </c>
      <c r="B84" s="3">
        <f>B85+B87</f>
        <v>10447550.74</v>
      </c>
      <c r="C84" s="3">
        <f>C85+C87</f>
        <v>127528.40000000001</v>
      </c>
      <c r="D84" s="3">
        <f>D85+D87</f>
        <v>523637.71</v>
      </c>
      <c r="E84" s="3">
        <f aca="true" t="shared" si="6" ref="E84:O84">E85+E87+E86</f>
        <v>-13405.449999999999</v>
      </c>
      <c r="F84" s="3">
        <f t="shared" si="6"/>
        <v>-13648.08</v>
      </c>
      <c r="G84" s="3">
        <f t="shared" si="6"/>
        <v>51275.25</v>
      </c>
      <c r="H84" s="3">
        <f t="shared" si="6"/>
        <v>375305.39</v>
      </c>
      <c r="I84" s="3">
        <f t="shared" si="6"/>
        <v>302590.80000000005</v>
      </c>
      <c r="J84" s="3">
        <f t="shared" si="6"/>
        <v>66420.33</v>
      </c>
      <c r="K84" s="3">
        <f t="shared" si="6"/>
        <v>-135727.73</v>
      </c>
      <c r="L84" s="3">
        <f>L85+L86+L87</f>
        <v>-52017.60999999999</v>
      </c>
      <c r="M84" s="3">
        <f>M85+M86+M87</f>
        <v>251930.9</v>
      </c>
      <c r="N84" s="3">
        <f>N85+N86+N87</f>
        <v>379722.51</v>
      </c>
      <c r="O84" s="3">
        <f t="shared" si="6"/>
        <v>27259.899999999998</v>
      </c>
      <c r="P84" s="3">
        <f>P85+P86+P87</f>
        <v>12338423.060000006</v>
      </c>
      <c r="Q84" s="18"/>
      <c r="R84" s="18"/>
      <c r="S84" s="18"/>
      <c r="T84" s="18"/>
    </row>
    <row r="85" spans="1:20" ht="30.75">
      <c r="A85" s="2" t="s">
        <v>26</v>
      </c>
      <c r="B85" s="3">
        <f>3694108.85+6743715.55+9726.34</f>
        <v>10447550.74</v>
      </c>
      <c r="C85" s="3">
        <f>0.01+(-0.05)+127528.44</f>
        <v>127528.40000000001</v>
      </c>
      <c r="D85" s="3">
        <f>15531.68+508106.03</f>
        <v>523637.71</v>
      </c>
      <c r="E85" s="3">
        <v>7128.13</v>
      </c>
      <c r="F85" s="3">
        <v>-14420.83</v>
      </c>
      <c r="G85" s="3">
        <f>39057.1+12218.15</f>
        <v>51275.25</v>
      </c>
      <c r="H85" s="3">
        <f>55005.24+320300.15</f>
        <v>375305.39</v>
      </c>
      <c r="I85" s="3">
        <f>144151.88+158438.92</f>
        <v>302590.80000000005</v>
      </c>
      <c r="J85" s="3">
        <f>14200.39+52575.17</f>
        <v>66775.56</v>
      </c>
      <c r="K85" s="3">
        <v>-135727.73</v>
      </c>
      <c r="L85" s="3">
        <v>-51719.52</v>
      </c>
      <c r="M85" s="3">
        <v>251930.9</v>
      </c>
      <c r="N85" s="3">
        <v>433038.35</v>
      </c>
      <c r="O85" s="3">
        <v>27716.96</v>
      </c>
      <c r="P85" s="3">
        <f t="shared" si="5"/>
        <v>12412610.110000005</v>
      </c>
      <c r="Q85" s="18"/>
      <c r="R85" s="18"/>
      <c r="S85" s="18"/>
      <c r="T85" s="18"/>
    </row>
    <row r="86" spans="1:20" ht="30.75">
      <c r="A86" s="2" t="s">
        <v>79</v>
      </c>
      <c r="B86" s="3">
        <v>0</v>
      </c>
      <c r="C86" s="3"/>
      <c r="D86" s="3"/>
      <c r="E86" s="3">
        <v>3.85</v>
      </c>
      <c r="F86" s="3">
        <v>1211.45</v>
      </c>
      <c r="G86" s="3"/>
      <c r="H86" s="3"/>
      <c r="I86" s="3"/>
      <c r="J86" s="3">
        <v>9.44</v>
      </c>
      <c r="K86" s="3"/>
      <c r="L86" s="3"/>
      <c r="M86" s="3"/>
      <c r="N86" s="3"/>
      <c r="O86" s="3"/>
      <c r="P86" s="3">
        <f t="shared" si="5"/>
        <v>1224.74</v>
      </c>
      <c r="Q86" s="18"/>
      <c r="R86" s="18"/>
      <c r="S86" s="18"/>
      <c r="T86" s="18"/>
    </row>
    <row r="87" spans="1:20" s="9" customFormat="1" ht="30.75">
      <c r="A87" s="2" t="s">
        <v>25</v>
      </c>
      <c r="B87" s="3">
        <v>0</v>
      </c>
      <c r="C87" s="3"/>
      <c r="D87" s="3"/>
      <c r="E87" s="3">
        <v>-20537.43</v>
      </c>
      <c r="F87" s="3">
        <v>-438.7</v>
      </c>
      <c r="G87" s="3"/>
      <c r="H87" s="3"/>
      <c r="I87" s="3"/>
      <c r="J87" s="3">
        <v>-364.67</v>
      </c>
      <c r="K87" s="3"/>
      <c r="L87" s="3">
        <v>-298.09</v>
      </c>
      <c r="M87" s="3"/>
      <c r="N87" s="3">
        <v>-53315.84</v>
      </c>
      <c r="O87" s="3">
        <v>-457.06</v>
      </c>
      <c r="P87" s="3">
        <f t="shared" si="5"/>
        <v>-75411.79</v>
      </c>
      <c r="Q87" s="18"/>
      <c r="R87" s="18"/>
      <c r="S87" s="18"/>
      <c r="T87" s="18"/>
    </row>
    <row r="88" spans="1:20" ht="21.75" customHeight="1">
      <c r="A88" s="2" t="s">
        <v>16</v>
      </c>
      <c r="B88" s="21">
        <f aca="true" t="shared" si="7" ref="B88:J88">B11+B84</f>
        <v>16029886.600000001</v>
      </c>
      <c r="C88" s="21">
        <f t="shared" si="7"/>
        <v>174808.26</v>
      </c>
      <c r="D88" s="21">
        <f t="shared" si="7"/>
        <v>571133.5700000001</v>
      </c>
      <c r="E88" s="21">
        <f t="shared" si="7"/>
        <v>-12891.369999999999</v>
      </c>
      <c r="F88" s="21">
        <f t="shared" si="7"/>
        <v>-14420.83</v>
      </c>
      <c r="G88" s="21">
        <f t="shared" si="7"/>
        <v>51275.25</v>
      </c>
      <c r="H88" s="21">
        <f t="shared" si="7"/>
        <v>441171.15</v>
      </c>
      <c r="I88" s="21">
        <f t="shared" si="7"/>
        <v>459520.76000000007</v>
      </c>
      <c r="J88" s="21">
        <f t="shared" si="7"/>
        <v>137361.94</v>
      </c>
      <c r="K88" s="21">
        <f aca="true" t="shared" si="8" ref="K88:P88">K11+K84</f>
        <v>-73625.6</v>
      </c>
      <c r="L88" s="21">
        <f t="shared" si="8"/>
        <v>-4294.569999999992</v>
      </c>
      <c r="M88" s="21">
        <f t="shared" si="8"/>
        <v>215717.58</v>
      </c>
      <c r="N88" s="21">
        <f t="shared" si="8"/>
        <v>379994.58</v>
      </c>
      <c r="O88" s="21">
        <f t="shared" si="8"/>
        <v>27716.949999999997</v>
      </c>
      <c r="P88" s="3">
        <f t="shared" si="8"/>
        <v>18383354.270000003</v>
      </c>
      <c r="Q88" s="18"/>
      <c r="R88" s="18"/>
      <c r="S88" s="18"/>
      <c r="T88" s="18"/>
    </row>
    <row r="89" spans="1:15" ht="15" customHeight="1">
      <c r="A89" s="23"/>
      <c r="O89" s="25"/>
    </row>
    <row r="90" spans="1:16" s="26" customFormat="1" ht="18" hidden="1">
      <c r="A90" s="35" t="s">
        <v>44</v>
      </c>
      <c r="B90" s="35"/>
      <c r="C90" s="35"/>
      <c r="P90" s="27"/>
    </row>
    <row r="91" spans="1:2" s="26" customFormat="1" ht="18" hidden="1">
      <c r="A91" s="35" t="s">
        <v>45</v>
      </c>
      <c r="B91" s="35"/>
    </row>
    <row r="92" spans="1:16" s="26" customFormat="1" ht="19.5" customHeight="1" hidden="1">
      <c r="A92" s="35" t="s">
        <v>40</v>
      </c>
      <c r="B92" s="35"/>
      <c r="P92" s="26" t="s">
        <v>46</v>
      </c>
    </row>
    <row r="93" ht="17.25" hidden="1">
      <c r="P93" s="28"/>
    </row>
    <row r="95" spans="2:16" ht="17.2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P95" s="18"/>
    </row>
  </sheetData>
  <sheetProtection/>
  <mergeCells count="10">
    <mergeCell ref="A92:B92"/>
    <mergeCell ref="A6:P6"/>
    <mergeCell ref="A7:P7"/>
    <mergeCell ref="A90:C90"/>
    <mergeCell ref="N1:P1"/>
    <mergeCell ref="N2:P2"/>
    <mergeCell ref="N3:P3"/>
    <mergeCell ref="N4:P4"/>
    <mergeCell ref="N5:P5"/>
    <mergeCell ref="A91:B91"/>
  </mergeCells>
  <printOptions/>
  <pageMargins left="0.15748031496062992" right="0.15748031496062992" top="0.35433070866141736" bottom="0.4330708661417323" header="0.2362204724409449" footer="0"/>
  <pageSetup fitToHeight="4" horizontalDpi="600" verticalDpi="600" orientation="landscape" paperSize="9" scale="5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N.Kiryushkina</cp:lastModifiedBy>
  <cp:lastPrinted>2023-07-28T07:30:18Z</cp:lastPrinted>
  <dcterms:created xsi:type="dcterms:W3CDTF">1996-10-08T23:32:33Z</dcterms:created>
  <dcterms:modified xsi:type="dcterms:W3CDTF">2023-07-28T07:30:38Z</dcterms:modified>
  <cp:category/>
  <cp:version/>
  <cp:contentType/>
  <cp:contentStatus/>
</cp:coreProperties>
</file>